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40" windowHeight="11160" activeTab="2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Aprobado'!$A$1:$D$91</definedName>
    <definedName name="_xlnm.Print_Area" localSheetId="1">'P2 Presupuesto Aprobado-Ejec '!$A$1:$P$82</definedName>
    <definedName name="_xlnm.Print_Area" localSheetId="2">'P3 Ejecucion '!$A$1:$N$86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3"/>
  <c r="E76"/>
  <c r="E73"/>
  <c r="E68"/>
  <c r="E65"/>
  <c r="E60"/>
  <c r="E50"/>
  <c r="E43"/>
  <c r="E34"/>
  <c r="E24"/>
  <c r="E14"/>
  <c r="E8"/>
  <c r="E72" l="1"/>
  <c r="E7"/>
  <c r="E81" s="1"/>
  <c r="O9" i="2" l="1"/>
  <c r="O15"/>
  <c r="O25"/>
  <c r="O35"/>
  <c r="O44"/>
  <c r="O51"/>
  <c r="O61"/>
  <c r="O66"/>
  <c r="O69"/>
  <c r="O74"/>
  <c r="O77"/>
  <c r="O80"/>
  <c r="P52"/>
  <c r="N80"/>
  <c r="N77"/>
  <c r="N74"/>
  <c r="N73" s="1"/>
  <c r="N69"/>
  <c r="N66"/>
  <c r="N61"/>
  <c r="N51"/>
  <c r="N44"/>
  <c r="N35"/>
  <c r="N25"/>
  <c r="N15"/>
  <c r="N9"/>
  <c r="K79" i="3"/>
  <c r="K76"/>
  <c r="K73"/>
  <c r="K72" s="1"/>
  <c r="K68"/>
  <c r="K65"/>
  <c r="K60"/>
  <c r="K50"/>
  <c r="K43"/>
  <c r="K34"/>
  <c r="K24"/>
  <c r="K14"/>
  <c r="K8"/>
  <c r="D80" i="1"/>
  <c r="D77"/>
  <c r="D74"/>
  <c r="D73" s="1"/>
  <c r="D69"/>
  <c r="D66"/>
  <c r="D61"/>
  <c r="D51"/>
  <c r="D25"/>
  <c r="D15"/>
  <c r="C80" i="2"/>
  <c r="C77"/>
  <c r="C74"/>
  <c r="C73" s="1"/>
  <c r="C69"/>
  <c r="C66"/>
  <c r="C61"/>
  <c r="C51"/>
  <c r="C25"/>
  <c r="C15"/>
  <c r="M51"/>
  <c r="J14" i="3"/>
  <c r="C79"/>
  <c r="C76"/>
  <c r="C73"/>
  <c r="C68"/>
  <c r="C65"/>
  <c r="C60"/>
  <c r="C50"/>
  <c r="C43"/>
  <c r="C34"/>
  <c r="C24"/>
  <c r="C14"/>
  <c r="C8"/>
  <c r="E9" i="2"/>
  <c r="B14" i="3"/>
  <c r="B24"/>
  <c r="B80" i="2"/>
  <c r="B77"/>
  <c r="B74"/>
  <c r="B73" s="1"/>
  <c r="B69"/>
  <c r="B66"/>
  <c r="B61"/>
  <c r="B51"/>
  <c r="B25"/>
  <c r="B15"/>
  <c r="B9"/>
  <c r="O73" l="1"/>
  <c r="K7" i="3"/>
  <c r="K81" s="1"/>
  <c r="N8" i="2"/>
  <c r="N82" s="1"/>
  <c r="O8"/>
  <c r="O82" s="1"/>
  <c r="B8"/>
  <c r="B82" s="1"/>
  <c r="C72" i="3"/>
  <c r="C7" s="1"/>
  <c r="C81" s="1"/>
  <c r="N51"/>
  <c r="N52"/>
  <c r="N53"/>
  <c r="N54"/>
  <c r="N55"/>
  <c r="N56"/>
  <c r="N57"/>
  <c r="N58"/>
  <c r="N59"/>
  <c r="N61"/>
  <c r="N62"/>
  <c r="N63"/>
  <c r="N64"/>
  <c r="N66"/>
  <c r="N67"/>
  <c r="N69"/>
  <c r="N70"/>
  <c r="N71"/>
  <c r="N74"/>
  <c r="N75"/>
  <c r="N77"/>
  <c r="N78"/>
  <c r="N80"/>
  <c r="N79" s="1"/>
  <c r="N45"/>
  <c r="N46"/>
  <c r="N47"/>
  <c r="N48"/>
  <c r="N49"/>
  <c r="N44"/>
  <c r="N38"/>
  <c r="N36"/>
  <c r="N37"/>
  <c r="N39"/>
  <c r="N40"/>
  <c r="N41"/>
  <c r="N42"/>
  <c r="N35"/>
  <c r="N26"/>
  <c r="N27"/>
  <c r="N28"/>
  <c r="N29"/>
  <c r="N30"/>
  <c r="N31"/>
  <c r="N32"/>
  <c r="N33"/>
  <c r="N25"/>
  <c r="N16"/>
  <c r="N17"/>
  <c r="N18"/>
  <c r="N19"/>
  <c r="N20"/>
  <c r="N21"/>
  <c r="N22"/>
  <c r="N23"/>
  <c r="N15"/>
  <c r="N10"/>
  <c r="N11"/>
  <c r="N12"/>
  <c r="N13"/>
  <c r="N9"/>
  <c r="D68"/>
  <c r="D24"/>
  <c r="D79"/>
  <c r="F79"/>
  <c r="G79"/>
  <c r="H79"/>
  <c r="I79"/>
  <c r="J79"/>
  <c r="L79"/>
  <c r="M79"/>
  <c r="D76"/>
  <c r="F76"/>
  <c r="G76"/>
  <c r="H76"/>
  <c r="I76"/>
  <c r="J76"/>
  <c r="L76"/>
  <c r="M76"/>
  <c r="D73"/>
  <c r="F73"/>
  <c r="G73"/>
  <c r="H73"/>
  <c r="I73"/>
  <c r="J73"/>
  <c r="L73"/>
  <c r="L72" s="1"/>
  <c r="M73"/>
  <c r="F68"/>
  <c r="G68"/>
  <c r="H68"/>
  <c r="I68"/>
  <c r="J68"/>
  <c r="L68"/>
  <c r="M68"/>
  <c r="D65"/>
  <c r="F65"/>
  <c r="G65"/>
  <c r="H65"/>
  <c r="I65"/>
  <c r="J65"/>
  <c r="L65"/>
  <c r="M65"/>
  <c r="D60"/>
  <c r="F60"/>
  <c r="G60"/>
  <c r="H60"/>
  <c r="I60"/>
  <c r="J60"/>
  <c r="L60"/>
  <c r="M60"/>
  <c r="D50"/>
  <c r="F50"/>
  <c r="G50"/>
  <c r="H50"/>
  <c r="I50"/>
  <c r="J50"/>
  <c r="L50"/>
  <c r="M50"/>
  <c r="D43"/>
  <c r="F43"/>
  <c r="G43"/>
  <c r="H43"/>
  <c r="I43"/>
  <c r="J43"/>
  <c r="L43"/>
  <c r="M43"/>
  <c r="D34"/>
  <c r="F34"/>
  <c r="G34"/>
  <c r="H34"/>
  <c r="I34"/>
  <c r="J34"/>
  <c r="L34"/>
  <c r="M34"/>
  <c r="F24"/>
  <c r="G24"/>
  <c r="H24"/>
  <c r="I24"/>
  <c r="J24"/>
  <c r="L24"/>
  <c r="M24"/>
  <c r="D14"/>
  <c r="F14"/>
  <c r="G14"/>
  <c r="H14"/>
  <c r="I14"/>
  <c r="L14"/>
  <c r="M14"/>
  <c r="D8"/>
  <c r="F8"/>
  <c r="G8"/>
  <c r="H8"/>
  <c r="I8"/>
  <c r="J8"/>
  <c r="L8"/>
  <c r="M8"/>
  <c r="B79"/>
  <c r="B76"/>
  <c r="B73"/>
  <c r="B68"/>
  <c r="B65"/>
  <c r="B60"/>
  <c r="B50"/>
  <c r="B43"/>
  <c r="B34"/>
  <c r="B8"/>
  <c r="C15" i="1"/>
  <c r="D9"/>
  <c r="C9"/>
  <c r="P16" i="2"/>
  <c r="P17"/>
  <c r="P18"/>
  <c r="P19"/>
  <c r="P20"/>
  <c r="P21"/>
  <c r="P22"/>
  <c r="P23"/>
  <c r="P26"/>
  <c r="P27"/>
  <c r="P28"/>
  <c r="P29"/>
  <c r="P30"/>
  <c r="P31"/>
  <c r="P32"/>
  <c r="P33"/>
  <c r="P36"/>
  <c r="P37"/>
  <c r="P38"/>
  <c r="P39"/>
  <c r="P40"/>
  <c r="P41"/>
  <c r="P42"/>
  <c r="P43"/>
  <c r="P45"/>
  <c r="P46"/>
  <c r="P47"/>
  <c r="P48"/>
  <c r="P49"/>
  <c r="P50"/>
  <c r="P53"/>
  <c r="P54"/>
  <c r="P55"/>
  <c r="P56"/>
  <c r="P57"/>
  <c r="P58"/>
  <c r="P59"/>
  <c r="P60"/>
  <c r="P62"/>
  <c r="P63"/>
  <c r="P64"/>
  <c r="P65"/>
  <c r="P67"/>
  <c r="P68"/>
  <c r="P70"/>
  <c r="P69" s="1"/>
  <c r="P71"/>
  <c r="P72"/>
  <c r="P75"/>
  <c r="P76"/>
  <c r="P78"/>
  <c r="P79"/>
  <c r="P81"/>
  <c r="P80" s="1"/>
  <c r="P13"/>
  <c r="P12"/>
  <c r="P11"/>
  <c r="P14"/>
  <c r="P10"/>
  <c r="M80"/>
  <c r="M77"/>
  <c r="M74"/>
  <c r="M69"/>
  <c r="M66"/>
  <c r="M61"/>
  <c r="M44"/>
  <c r="M35"/>
  <c r="M25"/>
  <c r="M15"/>
  <c r="M9"/>
  <c r="L80"/>
  <c r="L77"/>
  <c r="L74"/>
  <c r="L69"/>
  <c r="L66"/>
  <c r="L61"/>
  <c r="L51"/>
  <c r="L44"/>
  <c r="L35"/>
  <c r="L25"/>
  <c r="L15"/>
  <c r="L9"/>
  <c r="K80"/>
  <c r="K77"/>
  <c r="K74"/>
  <c r="K69"/>
  <c r="K66"/>
  <c r="K61"/>
  <c r="K51"/>
  <c r="K44"/>
  <c r="K35"/>
  <c r="K25"/>
  <c r="K15"/>
  <c r="K9"/>
  <c r="J80"/>
  <c r="J77"/>
  <c r="J74"/>
  <c r="J69"/>
  <c r="J66"/>
  <c r="J61"/>
  <c r="J51"/>
  <c r="J44"/>
  <c r="J35"/>
  <c r="J25"/>
  <c r="J15"/>
  <c r="J9"/>
  <c r="I9"/>
  <c r="I80"/>
  <c r="I77"/>
  <c r="I74"/>
  <c r="I69"/>
  <c r="I66"/>
  <c r="I61"/>
  <c r="I51"/>
  <c r="I44"/>
  <c r="I35"/>
  <c r="I25"/>
  <c r="I15"/>
  <c r="H80"/>
  <c r="H77"/>
  <c r="H74"/>
  <c r="H69"/>
  <c r="H66"/>
  <c r="H61"/>
  <c r="H51"/>
  <c r="H44"/>
  <c r="H35"/>
  <c r="H25"/>
  <c r="H15"/>
  <c r="H9"/>
  <c r="G80"/>
  <c r="G77"/>
  <c r="G74"/>
  <c r="G69"/>
  <c r="G66"/>
  <c r="G61"/>
  <c r="G51"/>
  <c r="G44"/>
  <c r="G35"/>
  <c r="G25"/>
  <c r="G15"/>
  <c r="G9"/>
  <c r="F80"/>
  <c r="F77"/>
  <c r="F74"/>
  <c r="F69"/>
  <c r="F66"/>
  <c r="F61"/>
  <c r="F51"/>
  <c r="F44"/>
  <c r="F35"/>
  <c r="F25"/>
  <c r="F15"/>
  <c r="F9"/>
  <c r="E80"/>
  <c r="E77"/>
  <c r="E74"/>
  <c r="E69"/>
  <c r="E66"/>
  <c r="E61"/>
  <c r="E51"/>
  <c r="E44"/>
  <c r="E35"/>
  <c r="E25"/>
  <c r="E15"/>
  <c r="D77"/>
  <c r="D74"/>
  <c r="D69"/>
  <c r="D66"/>
  <c r="D61"/>
  <c r="D51"/>
  <c r="D44"/>
  <c r="D35"/>
  <c r="D25"/>
  <c r="D15"/>
  <c r="D9"/>
  <c r="C9"/>
  <c r="P9" l="1"/>
  <c r="P77"/>
  <c r="P51"/>
  <c r="P74"/>
  <c r="P73" s="1"/>
  <c r="P66"/>
  <c r="P44"/>
  <c r="P35"/>
  <c r="E73"/>
  <c r="E8" s="1"/>
  <c r="E82" s="1"/>
  <c r="P61"/>
  <c r="M73"/>
  <c r="M8" s="1"/>
  <c r="M82" s="1"/>
  <c r="P25"/>
  <c r="G72" i="3"/>
  <c r="G7" s="1"/>
  <c r="G81" s="1"/>
  <c r="N76"/>
  <c r="N73"/>
  <c r="F72"/>
  <c r="F7" s="1"/>
  <c r="F81" s="1"/>
  <c r="H72"/>
  <c r="D72"/>
  <c r="D7" s="1"/>
  <c r="D81" s="1"/>
  <c r="N24"/>
  <c r="N43"/>
  <c r="N68"/>
  <c r="N65"/>
  <c r="N60"/>
  <c r="N50"/>
  <c r="M72"/>
  <c r="M7" s="1"/>
  <c r="M81" s="1"/>
  <c r="I72"/>
  <c r="I7" s="1"/>
  <c r="I81" s="1"/>
  <c r="N34"/>
  <c r="J72"/>
  <c r="N14"/>
  <c r="P15" i="2"/>
  <c r="N8" i="3"/>
  <c r="J7"/>
  <c r="J81" s="1"/>
  <c r="H7"/>
  <c r="H81" s="1"/>
  <c r="L7"/>
  <c r="L81" s="1"/>
  <c r="B72"/>
  <c r="B7" s="1"/>
  <c r="B81" s="1"/>
  <c r="L73" i="2"/>
  <c r="L8" s="1"/>
  <c r="L82" s="1"/>
  <c r="K73"/>
  <c r="K8" s="1"/>
  <c r="K82" s="1"/>
  <c r="J73"/>
  <c r="J8" s="1"/>
  <c r="J82" s="1"/>
  <c r="I73"/>
  <c r="I8" s="1"/>
  <c r="I82" s="1"/>
  <c r="H73"/>
  <c r="H8" s="1"/>
  <c r="H82" s="1"/>
  <c r="G73"/>
  <c r="G8" s="1"/>
  <c r="G82" s="1"/>
  <c r="F73"/>
  <c r="F8" s="1"/>
  <c r="F82" s="1"/>
  <c r="C8"/>
  <c r="C82" s="1"/>
  <c r="N72" i="3" l="1"/>
  <c r="N7" s="1"/>
  <c r="N81" s="1"/>
  <c r="D8" i="1"/>
  <c r="C80"/>
  <c r="C77"/>
  <c r="C74"/>
  <c r="C73" s="1"/>
  <c r="C69"/>
  <c r="C66"/>
  <c r="C61"/>
  <c r="C51"/>
  <c r="C25"/>
  <c r="C8" l="1"/>
  <c r="C82" s="1"/>
  <c r="D82"/>
  <c r="D80" i="2" l="1"/>
  <c r="D73" s="1"/>
  <c r="D8" s="1"/>
  <c r="D82" l="1"/>
  <c r="P8"/>
  <c r="P82" s="1"/>
</calcChain>
</file>

<file path=xl/sharedStrings.xml><?xml version="1.0" encoding="utf-8"?>
<sst xmlns="http://schemas.openxmlformats.org/spreadsheetml/2006/main" count="286" uniqueCount="111">
  <si>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</si>
  <si>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</si>
  <si>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</si>
  <si>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</si>
  <si>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</si>
  <si>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</si>
  <si>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</si>
  <si>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</si>
  <si>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</si>
  <si>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</si>
  <si>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</si>
  <si>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</si>
  <si>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</si>
  <si>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</si>
  <si>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</si>
  <si>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</si>
  <si>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</si>
  <si>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</si>
  <si>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</si>
  <si>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</si>
  <si>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</si>
  <si>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</si>
  <si>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</si>
  <si>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</si>
  <si>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</si>
  <si>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</si>
  <si>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</si>
  <si>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</si>
  <si>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</si>
  <si>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</si>
  <si>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</si>
  <si>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</si>
  <si>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</si>
  <si>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</si>
  <si>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</si>
  <si>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</si>
  <si>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</si>
  <si>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</si>
  <si>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</si>
  <si>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</si>
  <si>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</si>
  <si>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</si>
  <si>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</si>
  <si>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</si>
  <si>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</si>
  <si>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</si>
  <si>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</si>
  <si>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</si>
  <si>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</si>
  <si>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</si>
  <si>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</si>
  <si>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</si>
  <si>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</si>
  <si>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</si>
  <si>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</si>
  <si>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</si>
  <si>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</si>
  <si>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</si>
  <si>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</si>
  <si>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</si>
  <si>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</si>
  <si>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</si>
  <si>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</si>
  <si>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</si>
  <si>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</si>
  <si>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</si>
  <si>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</si>
  <si>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</si>
  <si>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</si>
  <si>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</si>
  <si>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</si>
  <si>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</si>
  <si>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</si>
  <si>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</si>
  <si>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</si>
  <si>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</si>
  <si>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</si>
  <si>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</si>
  <si>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</si>
  <si>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</si>
  <si>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</si>
  <si>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</si>
  <si>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</si>
  <si>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</si>
  <si>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</si>
  <si>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</si>
  <si>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</si>
  <si>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</si>
  <si>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</si>
  <si>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</si>
  <si>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</si>
  <si>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</si>
  <si>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</si>
  <si>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</si>
  <si>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</si>
  <si>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</si>
  <si>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</si>
  <si>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</si>
  <si>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INDUSTRIA NACIONAL DE LA AGUJA</t>
  </si>
  <si>
    <t>Ministerio de Industria, Comercio y Mypimes</t>
  </si>
  <si>
    <t>Ministerio de Industria, Comercio Y Mypimes</t>
  </si>
  <si>
    <t>Enc. Sección de Presupuesto</t>
  </si>
  <si>
    <t>__________________________</t>
  </si>
  <si>
    <t xml:space="preserve">                   Arelis Regla </t>
  </si>
  <si>
    <t>___________________________</t>
  </si>
  <si>
    <t xml:space="preserve">   Guillermo Gonzalez Echenique</t>
  </si>
  <si>
    <t>_______________________________</t>
  </si>
  <si>
    <r>
      <t xml:space="preserve">                 </t>
    </r>
    <r>
      <rPr>
        <sz val="11"/>
        <color theme="1"/>
        <rFont val="Calibri"/>
        <family val="2"/>
        <scheme val="minor"/>
      </rPr>
      <t xml:space="preserve">  Arelis Regla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</si>
  <si>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Enc. Administrativo y Financiero</t>
    </r>
  </si>
  <si>
    <t xml:space="preserve">  Enc. Administrativo y Financiero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</si>
  <si>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Guillermo Gonzalez Echenique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</si>
</sst>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 readingOrder="1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3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3" fillId="2" borderId="2" xfId="0" applyNumberFormat="1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4" fontId="10" fillId="0" borderId="12" xfId="0" applyNumberFormat="1" applyFont="1" applyBorder="1"/>
    <xf numFmtId="4" fontId="10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1" fillId="0" borderId="12" xfId="0" applyNumberFormat="1" applyFont="1" applyBorder="1"/>
    <xf numFmtId="4" fontId="10" fillId="2" borderId="12" xfId="0" applyNumberFormat="1" applyFont="1" applyFill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1" fillId="0" borderId="12" xfId="0" applyNumberFormat="1" applyFont="1" applyFill="1" applyBorder="1" applyAlignment="1">
      <alignment horizontal="right" vertical="center" wrapText="1"/>
    </xf>
    <xf numFmtId="4" fontId="10" fillId="0" borderId="12" xfId="0" applyNumberFormat="1" applyFont="1" applyFill="1" applyBorder="1" applyAlignment="1">
      <alignment horizontal="right" vertical="center" wrapText="1"/>
    </xf>
    <xf numFmtId="4" fontId="11" fillId="0" borderId="1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indent="1"/>
    </xf>
    <xf numFmtId="0" fontId="11" fillId="0" borderId="12" xfId="0" applyFont="1" applyBorder="1" applyAlignment="1">
      <alignment horizontal="left" indent="2"/>
    </xf>
    <xf numFmtId="0" fontId="13" fillId="2" borderId="12" xfId="0" applyFont="1" applyFill="1" applyBorder="1" applyAlignment="1">
      <alignment vertical="center"/>
    </xf>
    <xf numFmtId="4" fontId="14" fillId="0" borderId="12" xfId="0" applyNumberFormat="1" applyFont="1" applyBorder="1" applyAlignment="1">
      <alignment horizontal="right"/>
    </xf>
    <xf numFmtId="0" fontId="3" fillId="0" borderId="0" xfId="0" applyFont="1"/>
    <xf numFmtId="0" fontId="0" fillId="0" borderId="0" xfId="0" applyFont="1"/>
    <xf numFmtId="4" fontId="3" fillId="0" borderId="0" xfId="0" applyNumberFormat="1" applyFont="1" applyBorder="1"/>
    <xf numFmtId="4" fontId="3" fillId="2" borderId="0" xfId="0" applyNumberFormat="1" applyFont="1" applyFill="1" applyBorder="1"/>
    <xf numFmtId="4" fontId="3" fillId="0" borderId="12" xfId="0" applyNumberFormat="1" applyFont="1" applyBorder="1"/>
    <xf numFmtId="4" fontId="0" fillId="0" borderId="12" xfId="0" applyNumberFormat="1" applyBorder="1"/>
    <xf numFmtId="0" fontId="2" fillId="2" borderId="3" xfId="0" applyFont="1" applyFill="1" applyBorder="1" applyAlignment="1">
      <alignment horizontal="left" vertical="center"/>
    </xf>
    <xf numFmtId="0" fontId="0" fillId="0" borderId="0" xfId="0" applyBorder="1" applyAlignment="1">
      <alignment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" fontId="0" fillId="0" borderId="0" xfId="0" applyNumberFormat="1" applyFont="1"/>
    <xf numFmtId="0" fontId="11" fillId="0" borderId="16" xfId="0" applyFont="1" applyFill="1" applyBorder="1" applyAlignment="1">
      <alignment horizontal="left" indent="2"/>
    </xf>
    <xf numFmtId="0" fontId="10" fillId="0" borderId="0" xfId="0" applyFont="1" applyBorder="1" applyAlignment="1">
      <alignment horizontal="left"/>
    </xf>
    <xf numFmtId="0" fontId="13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13" xfId="0" applyFont="1" applyFill="1" applyBorder="1" applyAlignment="1">
      <alignment horizontal="left" vertical="center"/>
    </xf>
    <xf numFmtId="43" fontId="2" fillId="2" borderId="15" xfId="1" applyFont="1" applyFill="1" applyBorder="1" applyAlignment="1">
      <alignment horizontal="center" vertical="center" wrapText="1"/>
    </xf>
    <xf numFmtId="43" fontId="17" fillId="2" borderId="3" xfId="1" applyFont="1" applyFill="1" applyBorder="1" applyAlignment="1">
      <alignment horizontal="center" vertical="center" wrapText="1"/>
    </xf>
    <xf numFmtId="43" fontId="17" fillId="2" borderId="1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Border="1" applyAlignment="1">
      <alignment horizontal="center" vertical="top" wrapText="1" readingOrder="1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top" wrapText="1" readingOrder="1"/>
    </xf>
    <xf numFmtId="0" fontId="16" fillId="0" borderId="0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781051</xdr:colOff>
      <xdr:row>0</xdr:row>
      <xdr:rowOff>142875</xdr:rowOff>
    </xdr:from>
    <xdr:to>
      <xdr:col>4</xdr:col>
      <xdr:colOff>0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0</xdr:colOff>
      <xdr:row>0</xdr:row>
      <xdr:rowOff>161925</xdr:rowOff>
    </xdr:from>
    <xdr:to>
      <xdr:col>1</xdr:col>
      <xdr:colOff>1504949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</xdr:col>
      <xdr:colOff>0</xdr:colOff>
      <xdr:row>0</xdr:row>
      <xdr:rowOff>45867</xdr:rowOff>
    </xdr:from>
    <xdr:to>
      <xdr:col>1</xdr:col>
      <xdr:colOff>2091690</xdr:colOff>
      <xdr:row>3</xdr:row>
      <xdr:rowOff>106680</xdr:rowOff>
    </xdr:to>
    <xdr:pic>
      <xdr:nvPicPr>
        <xdr:cNvPr id="6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11627"/>
          <a:ext cx="2091690" cy="845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464820</xdr:colOff>
      <xdr:row>0</xdr:row>
      <xdr:rowOff>139723</xdr:rowOff>
    </xdr:from>
    <xdr:to>
      <xdr:col>3</xdr:col>
      <xdr:colOff>967739</xdr:colOff>
      <xdr:row>3</xdr:row>
      <xdr:rowOff>77223</xdr:rowOff>
    </xdr:to>
    <xdr:pic>
      <xdr:nvPicPr>
        <xdr:cNvPr id="7" name="Imagen 1" descr="LOGO+INAGUJA+ALTA+RESOLUCION+TRANS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4620" y="505483"/>
          <a:ext cx="1706879" cy="722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2735633</xdr:colOff>
      <xdr:row>3</xdr:row>
      <xdr:rowOff>91440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4" y="350521"/>
          <a:ext cx="27356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468631</xdr:colOff>
      <xdr:row>0</xdr:row>
      <xdr:rowOff>99060</xdr:rowOff>
    </xdr:from>
    <xdr:to>
      <xdr:col>15</xdr:col>
      <xdr:colOff>605790</xdr:colOff>
      <xdr:row>3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7571" y="464820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0</xdr:row>
      <xdr:rowOff>171450</xdr:rowOff>
    </xdr:from>
    <xdr:to>
      <xdr:col>13</xdr:col>
      <xdr:colOff>628650</xdr:colOff>
      <xdr:row>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19050</xdr:colOff>
      <xdr:row>0</xdr:row>
      <xdr:rowOff>219075</xdr:rowOff>
    </xdr:from>
    <xdr:to>
      <xdr:col>0</xdr:col>
      <xdr:colOff>1657349</xdr:colOff>
      <xdr:row>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229961</xdr:rowOff>
    </xdr:from>
    <xdr:to>
      <xdr:col>0</xdr:col>
      <xdr:colOff>2966902</xdr:colOff>
      <xdr:row>4</xdr:row>
      <xdr:rowOff>12246</xdr:rowOff>
    </xdr:to>
    <xdr:pic>
      <xdr:nvPicPr>
        <xdr:cNvPr id="5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138" y="595721"/>
          <a:ext cx="2966902" cy="66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734787</xdr:colOff>
      <xdr:row>0</xdr:row>
      <xdr:rowOff>127908</xdr:rowOff>
    </xdr:from>
    <xdr:to>
      <xdr:col>13</xdr:col>
      <xdr:colOff>601980</xdr:colOff>
      <xdr:row>3</xdr:row>
      <xdr:rowOff>61053</xdr:rowOff>
    </xdr:to>
    <xdr:pic>
      <xdr:nvPicPr>
        <xdr:cNvPr id="6" name="Imagen 1" descr="LOGO+INAGUJA+ALTA+RESOLUCION+TRANS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02301" y="498022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91"/>
  <sheetViews>
    <sheetView showGridLines="0" view="pageBreakPreview" topLeftCell="A76" zoomScaleSheetLayoutView="100" workbookViewId="0">
      <selection activeCell="I86" sqref="I86"/>
    </sheetView>
  </sheetViews>
  <sheetFormatPr baseColWidth="10" defaultColWidth="11.42578125" defaultRowHeight="15"/>
  <cols>
    <col min="1" max="1" width="5.28515625" customWidth="1"/>
    <col min="2" max="2" width="87.7109375" customWidth="1"/>
    <col min="3" max="3" width="17.5703125" customWidth="1"/>
    <col min="4" max="4" width="16.7109375" customWidth="1"/>
  </cols>
  <sheetData>
    <row r="1" spans="2:14" ht="25.15" customHeight="1">
      <c r="B1" s="45" t="s">
        <v>99</v>
      </c>
      <c r="C1" s="45"/>
      <c r="D1" s="45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14" ht="21" customHeight="1">
      <c r="B2" s="45" t="s">
        <v>98</v>
      </c>
      <c r="C2" s="45"/>
      <c r="D2" s="45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ht="15.75">
      <c r="B3" s="45">
        <v>2023</v>
      </c>
      <c r="C3" s="45"/>
      <c r="D3" s="45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14" ht="15.75" customHeight="1">
      <c r="B4" s="46" t="s">
        <v>76</v>
      </c>
      <c r="C4" s="47"/>
      <c r="D4" s="47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4" ht="15.75" customHeight="1">
      <c r="B5" s="46" t="s">
        <v>77</v>
      </c>
      <c r="C5" s="47"/>
      <c r="D5" s="47"/>
      <c r="E5" s="5"/>
      <c r="F5" s="5"/>
      <c r="G5" s="5"/>
      <c r="H5" s="5"/>
      <c r="I5" s="5"/>
      <c r="J5" s="5"/>
      <c r="K5" s="5"/>
      <c r="L5" s="5"/>
      <c r="M5" s="5"/>
      <c r="N5" s="5"/>
    </row>
    <row r="6" spans="2:14" ht="15" customHeight="1">
      <c r="B6" s="48" t="s">
        <v>66</v>
      </c>
      <c r="C6" s="49" t="s">
        <v>94</v>
      </c>
      <c r="D6" s="49" t="s">
        <v>93</v>
      </c>
    </row>
    <row r="7" spans="2:14" ht="28.15" customHeight="1">
      <c r="B7" s="48"/>
      <c r="C7" s="50"/>
      <c r="D7" s="50"/>
    </row>
    <row r="8" spans="2:14">
      <c r="B8" s="1" t="s">
        <v>0</v>
      </c>
      <c r="C8" s="11">
        <f>C9+C15+C25+C35+C44+C51+C61</f>
        <v>239151602</v>
      </c>
      <c r="D8" s="11">
        <f>D9+D15+D25+D35+D44+D51+D61</f>
        <v>254151602</v>
      </c>
    </row>
    <row r="9" spans="2:14">
      <c r="B9" s="2" t="s">
        <v>1</v>
      </c>
      <c r="C9" s="12">
        <f>C10+C11+C12+C13+C14</f>
        <v>133146209</v>
      </c>
      <c r="D9" s="12">
        <f>D10+D11+D12+D13+D14</f>
        <v>148146209</v>
      </c>
    </row>
    <row r="10" spans="2:14">
      <c r="B10" s="3" t="s">
        <v>2</v>
      </c>
      <c r="C10" s="13">
        <v>114730204</v>
      </c>
      <c r="D10" s="13">
        <v>114730204</v>
      </c>
    </row>
    <row r="11" spans="2:14">
      <c r="B11" s="3" t="s">
        <v>3</v>
      </c>
      <c r="C11" s="13">
        <v>5832596</v>
      </c>
      <c r="D11" s="13">
        <v>20832596</v>
      </c>
    </row>
    <row r="12" spans="2:14">
      <c r="B12" s="3" t="s">
        <v>4</v>
      </c>
      <c r="C12" s="13">
        <v>50000</v>
      </c>
      <c r="D12" s="13">
        <v>50000</v>
      </c>
    </row>
    <row r="13" spans="2:14">
      <c r="B13" s="3" t="s">
        <v>5</v>
      </c>
      <c r="C13" s="13">
        <v>0</v>
      </c>
      <c r="D13" s="13">
        <v>0</v>
      </c>
    </row>
    <row r="14" spans="2:14">
      <c r="B14" s="3" t="s">
        <v>6</v>
      </c>
      <c r="C14" s="13">
        <v>12533409</v>
      </c>
      <c r="D14" s="13">
        <v>12533409</v>
      </c>
    </row>
    <row r="15" spans="2:14">
      <c r="B15" s="2" t="s">
        <v>7</v>
      </c>
      <c r="C15" s="12">
        <f>C16+C17+C18+C19+C21+C20+C22+C23+C24</f>
        <v>50840834</v>
      </c>
      <c r="D15" s="12">
        <f>D16+D17+D18+D19+D21+D20+D22+D23+D24</f>
        <v>50840834</v>
      </c>
    </row>
    <row r="16" spans="2:14">
      <c r="B16" s="3" t="s">
        <v>8</v>
      </c>
      <c r="C16" s="13">
        <v>6440000</v>
      </c>
      <c r="D16" s="13">
        <v>6440000</v>
      </c>
    </row>
    <row r="17" spans="2:4">
      <c r="B17" s="3" t="s">
        <v>9</v>
      </c>
      <c r="C17" s="13">
        <v>2511410</v>
      </c>
      <c r="D17" s="13">
        <v>2511410</v>
      </c>
    </row>
    <row r="18" spans="2:4">
      <c r="B18" s="3" t="s">
        <v>10</v>
      </c>
      <c r="C18" s="13">
        <v>2400000</v>
      </c>
      <c r="D18" s="13">
        <v>2400000</v>
      </c>
    </row>
    <row r="19" spans="2:4">
      <c r="B19" s="3" t="s">
        <v>11</v>
      </c>
      <c r="C19" s="13">
        <v>0</v>
      </c>
      <c r="D19" s="13">
        <v>0</v>
      </c>
    </row>
    <row r="20" spans="2:4">
      <c r="B20" s="3" t="s">
        <v>12</v>
      </c>
      <c r="C20" s="13">
        <v>5734000</v>
      </c>
      <c r="D20" s="13">
        <v>5734000</v>
      </c>
    </row>
    <row r="21" spans="2:4">
      <c r="B21" s="3" t="s">
        <v>13</v>
      </c>
      <c r="C21" s="13">
        <v>976373</v>
      </c>
      <c r="D21" s="13">
        <v>976373</v>
      </c>
    </row>
    <row r="22" spans="2:4">
      <c r="B22" s="3" t="s">
        <v>14</v>
      </c>
      <c r="C22" s="13">
        <v>5840000</v>
      </c>
      <c r="D22" s="13">
        <v>5840000</v>
      </c>
    </row>
    <row r="23" spans="2:4">
      <c r="B23" s="3" t="s">
        <v>15</v>
      </c>
      <c r="C23" s="13">
        <v>23224051</v>
      </c>
      <c r="D23" s="13">
        <v>23224051</v>
      </c>
    </row>
    <row r="24" spans="2:4">
      <c r="B24" s="3" t="s">
        <v>16</v>
      </c>
      <c r="C24" s="13">
        <v>3715000</v>
      </c>
      <c r="D24" s="13">
        <v>3715000</v>
      </c>
    </row>
    <row r="25" spans="2:4">
      <c r="B25" s="2" t="s">
        <v>17</v>
      </c>
      <c r="C25" s="12">
        <f>C26+C27+C28+C29+C30+C31+C32+C33+C34</f>
        <v>49394559</v>
      </c>
      <c r="D25" s="12">
        <f>D26+D27+D28+D29+D30+D31+D32+D33+D34</f>
        <v>49394559</v>
      </c>
    </row>
    <row r="26" spans="2:4">
      <c r="B26" s="3" t="s">
        <v>18</v>
      </c>
      <c r="C26" s="13">
        <v>350000</v>
      </c>
      <c r="D26" s="13">
        <v>350000</v>
      </c>
    </row>
    <row r="27" spans="2:4">
      <c r="B27" s="3" t="s">
        <v>19</v>
      </c>
      <c r="C27" s="13">
        <v>35099914</v>
      </c>
      <c r="D27" s="13">
        <v>35099914</v>
      </c>
    </row>
    <row r="28" spans="2:4">
      <c r="B28" s="3" t="s">
        <v>20</v>
      </c>
      <c r="C28" s="13">
        <v>771100</v>
      </c>
      <c r="D28" s="13">
        <v>771100</v>
      </c>
    </row>
    <row r="29" spans="2:4">
      <c r="B29" s="3" t="s">
        <v>21</v>
      </c>
      <c r="C29" s="13">
        <v>10000</v>
      </c>
      <c r="D29" s="13">
        <v>10000</v>
      </c>
    </row>
    <row r="30" spans="2:4">
      <c r="B30" s="3" t="s">
        <v>22</v>
      </c>
      <c r="C30" s="13">
        <v>423300</v>
      </c>
      <c r="D30" s="13">
        <v>423300</v>
      </c>
    </row>
    <row r="31" spans="2:4">
      <c r="B31" s="3" t="s">
        <v>23</v>
      </c>
      <c r="C31" s="13">
        <v>4384563</v>
      </c>
      <c r="D31" s="13">
        <v>4384563</v>
      </c>
    </row>
    <row r="32" spans="2:4">
      <c r="B32" s="3" t="s">
        <v>24</v>
      </c>
      <c r="C32" s="13">
        <v>5905000</v>
      </c>
      <c r="D32" s="13">
        <v>5905000</v>
      </c>
    </row>
    <row r="33" spans="2:4">
      <c r="B33" s="3" t="s">
        <v>25</v>
      </c>
      <c r="C33" s="13">
        <v>0</v>
      </c>
      <c r="D33" s="13">
        <v>0</v>
      </c>
    </row>
    <row r="34" spans="2:4">
      <c r="B34" s="3" t="s">
        <v>26</v>
      </c>
      <c r="C34" s="13">
        <v>2450682</v>
      </c>
      <c r="D34" s="13">
        <v>2450682</v>
      </c>
    </row>
    <row r="35" spans="2:4">
      <c r="B35" s="2" t="s">
        <v>27</v>
      </c>
      <c r="C35" s="12">
        <v>0</v>
      </c>
      <c r="D35" s="12">
        <v>0</v>
      </c>
    </row>
    <row r="36" spans="2:4">
      <c r="B36" s="3" t="s">
        <v>28</v>
      </c>
      <c r="C36" s="13">
        <v>0</v>
      </c>
      <c r="D36" s="13">
        <v>0</v>
      </c>
    </row>
    <row r="37" spans="2:4">
      <c r="B37" s="3" t="s">
        <v>29</v>
      </c>
      <c r="C37" s="13">
        <v>0</v>
      </c>
      <c r="D37" s="13">
        <v>0</v>
      </c>
    </row>
    <row r="38" spans="2:4">
      <c r="B38" s="3" t="s">
        <v>30</v>
      </c>
      <c r="C38" s="13">
        <v>0</v>
      </c>
      <c r="D38" s="13">
        <v>0</v>
      </c>
    </row>
    <row r="39" spans="2:4">
      <c r="B39" s="3" t="s">
        <v>31</v>
      </c>
      <c r="C39" s="13">
        <v>0</v>
      </c>
      <c r="D39" s="13">
        <v>0</v>
      </c>
    </row>
    <row r="40" spans="2:4">
      <c r="B40" s="3" t="s">
        <v>32</v>
      </c>
      <c r="C40" s="13">
        <v>0</v>
      </c>
      <c r="D40" s="13">
        <v>0</v>
      </c>
    </row>
    <row r="41" spans="2:4">
      <c r="B41" s="3" t="s">
        <v>33</v>
      </c>
      <c r="C41" s="13">
        <v>0</v>
      </c>
      <c r="D41" s="13">
        <v>0</v>
      </c>
    </row>
    <row r="42" spans="2:4">
      <c r="B42" s="3" t="s">
        <v>34</v>
      </c>
      <c r="C42" s="13">
        <v>0</v>
      </c>
      <c r="D42" s="13">
        <v>0</v>
      </c>
    </row>
    <row r="43" spans="2:4">
      <c r="B43" s="3" t="s">
        <v>35</v>
      </c>
      <c r="C43" s="13">
        <v>0</v>
      </c>
      <c r="D43" s="13">
        <v>0</v>
      </c>
    </row>
    <row r="44" spans="2:4">
      <c r="B44" s="2" t="s">
        <v>36</v>
      </c>
      <c r="C44" s="12">
        <v>0</v>
      </c>
      <c r="D44" s="12">
        <v>0</v>
      </c>
    </row>
    <row r="45" spans="2:4">
      <c r="B45" s="3" t="s">
        <v>37</v>
      </c>
      <c r="C45" s="13">
        <v>0</v>
      </c>
      <c r="D45" s="13">
        <v>0</v>
      </c>
    </row>
    <row r="46" spans="2:4">
      <c r="B46" s="3" t="s">
        <v>38</v>
      </c>
      <c r="C46" s="13">
        <v>0</v>
      </c>
      <c r="D46" s="13">
        <v>0</v>
      </c>
    </row>
    <row r="47" spans="2:4">
      <c r="B47" s="3" t="s">
        <v>39</v>
      </c>
      <c r="C47" s="13">
        <v>0</v>
      </c>
      <c r="D47" s="13">
        <v>0</v>
      </c>
    </row>
    <row r="48" spans="2:4">
      <c r="B48" s="3" t="s">
        <v>40</v>
      </c>
      <c r="C48" s="13">
        <v>0</v>
      </c>
      <c r="D48" s="13">
        <v>0</v>
      </c>
    </row>
    <row r="49" spans="2:4">
      <c r="B49" s="3" t="s">
        <v>41</v>
      </c>
      <c r="C49" s="13">
        <v>0</v>
      </c>
      <c r="D49" s="13">
        <v>0</v>
      </c>
    </row>
    <row r="50" spans="2:4">
      <c r="B50" s="3" t="s">
        <v>42</v>
      </c>
      <c r="C50" s="13">
        <v>0</v>
      </c>
      <c r="D50" s="13">
        <v>0</v>
      </c>
    </row>
    <row r="51" spans="2:4">
      <c r="B51" s="2" t="s">
        <v>43</v>
      </c>
      <c r="C51" s="12">
        <f>C52+C53+C54+C55+C56+C57+C58+C59+C60</f>
        <v>5770000</v>
      </c>
      <c r="D51" s="12">
        <f>D52+D53+D54+D55+D56+D57+D58+D59+D60</f>
        <v>5770000</v>
      </c>
    </row>
    <row r="52" spans="2:4">
      <c r="B52" s="3" t="s">
        <v>44</v>
      </c>
      <c r="C52" s="13">
        <v>1735000</v>
      </c>
      <c r="D52" s="13">
        <v>1735000</v>
      </c>
    </row>
    <row r="53" spans="2:4">
      <c r="B53" s="3" t="s">
        <v>45</v>
      </c>
      <c r="C53" s="13">
        <v>350000</v>
      </c>
      <c r="D53" s="13">
        <v>350000</v>
      </c>
    </row>
    <row r="54" spans="2:4">
      <c r="B54" s="3" t="s">
        <v>46</v>
      </c>
      <c r="C54" s="13">
        <v>10000</v>
      </c>
      <c r="D54" s="13">
        <v>10000</v>
      </c>
    </row>
    <row r="55" spans="2:4">
      <c r="B55" s="3" t="s">
        <v>47</v>
      </c>
      <c r="C55" s="13">
        <v>0</v>
      </c>
      <c r="D55" s="13">
        <v>0</v>
      </c>
    </row>
    <row r="56" spans="2:4">
      <c r="B56" s="3" t="s">
        <v>48</v>
      </c>
      <c r="C56" s="13">
        <v>3575000</v>
      </c>
      <c r="D56" s="13">
        <v>3575000</v>
      </c>
    </row>
    <row r="57" spans="2:4">
      <c r="B57" s="3" t="s">
        <v>49</v>
      </c>
      <c r="C57" s="13">
        <v>100000</v>
      </c>
      <c r="D57" s="13">
        <v>100000</v>
      </c>
    </row>
    <row r="58" spans="2:4">
      <c r="B58" s="3" t="s">
        <v>50</v>
      </c>
      <c r="C58" s="13">
        <v>0</v>
      </c>
      <c r="D58" s="13">
        <v>0</v>
      </c>
    </row>
    <row r="59" spans="2:4">
      <c r="B59" s="3" t="s">
        <v>51</v>
      </c>
      <c r="C59" s="13">
        <v>0</v>
      </c>
      <c r="D59" s="13">
        <v>0</v>
      </c>
    </row>
    <row r="60" spans="2:4">
      <c r="B60" s="3" t="s">
        <v>52</v>
      </c>
      <c r="C60" s="13">
        <v>0</v>
      </c>
      <c r="D60" s="13">
        <v>0</v>
      </c>
    </row>
    <row r="61" spans="2:4">
      <c r="B61" s="2" t="s">
        <v>53</v>
      </c>
      <c r="C61" s="12">
        <f>C62+C63+C64+C65</f>
        <v>0</v>
      </c>
      <c r="D61" s="12">
        <f>D62+D63+D64+D65</f>
        <v>0</v>
      </c>
    </row>
    <row r="62" spans="2:4">
      <c r="B62" s="3" t="s">
        <v>54</v>
      </c>
      <c r="C62" s="13">
        <v>0</v>
      </c>
      <c r="D62" s="13">
        <v>0</v>
      </c>
    </row>
    <row r="63" spans="2:4">
      <c r="B63" s="3" t="s">
        <v>55</v>
      </c>
      <c r="C63" s="13">
        <v>0</v>
      </c>
      <c r="D63" s="13">
        <v>0</v>
      </c>
    </row>
    <row r="64" spans="2:4">
      <c r="B64" s="3" t="s">
        <v>56</v>
      </c>
      <c r="C64" s="13">
        <v>0</v>
      </c>
      <c r="D64" s="13">
        <v>0</v>
      </c>
    </row>
    <row r="65" spans="2:4">
      <c r="B65" s="3" t="s">
        <v>57</v>
      </c>
      <c r="C65" s="13">
        <v>0</v>
      </c>
      <c r="D65" s="13">
        <v>0</v>
      </c>
    </row>
    <row r="66" spans="2:4">
      <c r="B66" s="2" t="s">
        <v>58</v>
      </c>
      <c r="C66" s="12">
        <f>C67+C68</f>
        <v>0</v>
      </c>
      <c r="D66" s="12">
        <f>D67+D68</f>
        <v>0</v>
      </c>
    </row>
    <row r="67" spans="2:4">
      <c r="B67" s="3" t="s">
        <v>59</v>
      </c>
      <c r="C67" s="13">
        <v>0</v>
      </c>
      <c r="D67" s="13">
        <v>0</v>
      </c>
    </row>
    <row r="68" spans="2:4">
      <c r="B68" s="3" t="s">
        <v>60</v>
      </c>
      <c r="C68" s="13">
        <v>0</v>
      </c>
      <c r="D68" s="13">
        <v>0</v>
      </c>
    </row>
    <row r="69" spans="2:4">
      <c r="B69" s="2" t="s">
        <v>61</v>
      </c>
      <c r="C69" s="12">
        <f>C70+C71+C72</f>
        <v>0</v>
      </c>
      <c r="D69" s="12">
        <f>D70+D71+D72</f>
        <v>0</v>
      </c>
    </row>
    <row r="70" spans="2:4">
      <c r="B70" s="3" t="s">
        <v>62</v>
      </c>
      <c r="C70" s="13">
        <v>0</v>
      </c>
      <c r="D70" s="13">
        <v>0</v>
      </c>
    </row>
    <row r="71" spans="2:4">
      <c r="B71" s="3" t="s">
        <v>63</v>
      </c>
      <c r="C71" s="13">
        <v>0</v>
      </c>
      <c r="D71" s="13">
        <v>0</v>
      </c>
    </row>
    <row r="72" spans="2:4">
      <c r="B72" s="3" t="s">
        <v>64</v>
      </c>
      <c r="C72" s="13">
        <v>0</v>
      </c>
      <c r="D72" s="13">
        <v>0</v>
      </c>
    </row>
    <row r="73" spans="2:4">
      <c r="B73" s="1" t="s">
        <v>67</v>
      </c>
      <c r="C73" s="11">
        <f>C74</f>
        <v>0</v>
      </c>
      <c r="D73" s="11">
        <f>D74</f>
        <v>0</v>
      </c>
    </row>
    <row r="74" spans="2:4">
      <c r="B74" s="2" t="s">
        <v>68</v>
      </c>
      <c r="C74" s="12">
        <f>C75+C76</f>
        <v>0</v>
      </c>
      <c r="D74" s="12">
        <f>D75+D76</f>
        <v>0</v>
      </c>
    </row>
    <row r="75" spans="2:4">
      <c r="B75" s="3" t="s">
        <v>69</v>
      </c>
      <c r="C75" s="13">
        <v>0</v>
      </c>
      <c r="D75" s="13">
        <v>0</v>
      </c>
    </row>
    <row r="76" spans="2:4">
      <c r="B76" s="3" t="s">
        <v>70</v>
      </c>
      <c r="C76" s="13">
        <v>0</v>
      </c>
      <c r="D76" s="13">
        <v>0</v>
      </c>
    </row>
    <row r="77" spans="2:4">
      <c r="B77" s="2" t="s">
        <v>71</v>
      </c>
      <c r="C77" s="12">
        <f>C78+C79</f>
        <v>0</v>
      </c>
      <c r="D77" s="12">
        <f>D78+D79</f>
        <v>0</v>
      </c>
    </row>
    <row r="78" spans="2:4">
      <c r="B78" s="3" t="s">
        <v>72</v>
      </c>
      <c r="C78" s="13">
        <v>0</v>
      </c>
      <c r="D78" s="13">
        <v>0</v>
      </c>
    </row>
    <row r="79" spans="2:4">
      <c r="B79" s="3" t="s">
        <v>73</v>
      </c>
      <c r="C79" s="13">
        <v>0</v>
      </c>
      <c r="D79" s="13">
        <v>0</v>
      </c>
    </row>
    <row r="80" spans="2:4">
      <c r="B80" s="2" t="s">
        <v>74</v>
      </c>
      <c r="C80" s="12">
        <f>C81</f>
        <v>0</v>
      </c>
      <c r="D80" s="12">
        <f>D81</f>
        <v>0</v>
      </c>
    </row>
    <row r="81" spans="2:4">
      <c r="B81" s="3" t="s">
        <v>75</v>
      </c>
      <c r="C81" s="13">
        <v>0</v>
      </c>
      <c r="D81" s="13">
        <v>0</v>
      </c>
    </row>
    <row r="82" spans="2:4">
      <c r="B82" s="4" t="s">
        <v>65</v>
      </c>
      <c r="C82" s="14">
        <f>C73+C8</f>
        <v>239151602</v>
      </c>
      <c r="D82" s="14">
        <f>D73+D8</f>
        <v>254151602</v>
      </c>
    </row>
    <row r="83" spans="2:4" ht="15.75" thickBot="1"/>
    <row r="84" spans="2:4" ht="26.25" customHeight="1" thickBot="1">
      <c r="B84" s="9" t="s">
        <v>95</v>
      </c>
    </row>
    <row r="85" spans="2:4" ht="33.75" customHeight="1" thickBot="1">
      <c r="B85" s="7" t="s">
        <v>96</v>
      </c>
    </row>
    <row r="86" spans="2:4" ht="60.75" thickBot="1">
      <c r="B86" s="8" t="s">
        <v>97</v>
      </c>
    </row>
    <row r="87" spans="2:4">
      <c r="B87" s="38"/>
    </row>
    <row r="89" spans="2:4">
      <c r="B89" t="s">
        <v>102</v>
      </c>
      <c r="C89" t="s">
        <v>104</v>
      </c>
    </row>
    <row r="90" spans="2:4">
      <c r="B90" s="31" t="s">
        <v>107</v>
      </c>
      <c r="C90" t="s">
        <v>105</v>
      </c>
    </row>
    <row r="91" spans="2:4">
      <c r="B91" s="31" t="s">
        <v>101</v>
      </c>
      <c r="C91" t="s">
        <v>108</v>
      </c>
    </row>
  </sheetData>
  <mergeCells count="8">
    <mergeCell ref="B2:D2"/>
    <mergeCell ref="B1:D1"/>
    <mergeCell ref="B5:D5"/>
    <mergeCell ref="B6:B7"/>
    <mergeCell ref="C6:C7"/>
    <mergeCell ref="D6:D7"/>
    <mergeCell ref="B4:D4"/>
    <mergeCell ref="B3:D3"/>
  </mergeCells>
  <pageMargins left="0.25" right="0.25" top="0.75" bottom="0.75" header="0.3" footer="0.3"/>
  <pageSetup paperSize="5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3"/>
  <sheetViews>
    <sheetView showGridLines="0" view="pageBreakPreview" topLeftCell="A4" zoomScaleSheetLayoutView="100" workbookViewId="0">
      <selection activeCell="G32" sqref="G32"/>
    </sheetView>
  </sheetViews>
  <sheetFormatPr baseColWidth="10" defaultColWidth="11.42578125" defaultRowHeight="15"/>
  <cols>
    <col min="1" max="1" width="41.7109375" customWidth="1"/>
    <col min="2" max="2" width="14.28515625" customWidth="1"/>
    <col min="3" max="3" width="14.42578125" customWidth="1"/>
    <col min="4" max="4" width="13.28515625" customWidth="1"/>
    <col min="5" max="5" width="12.7109375" customWidth="1"/>
    <col min="6" max="7" width="13.28515625" customWidth="1"/>
    <col min="8" max="8" width="13.140625" customWidth="1"/>
    <col min="9" max="9" width="12.85546875" customWidth="1"/>
    <col min="10" max="10" width="13.28515625" customWidth="1"/>
    <col min="11" max="11" width="13.140625" customWidth="1"/>
    <col min="12" max="12" width="12.85546875" customWidth="1"/>
    <col min="13" max="13" width="13" customWidth="1"/>
    <col min="14" max="14" width="10.140625" customWidth="1"/>
    <col min="15" max="15" width="9.85546875" customWidth="1"/>
    <col min="16" max="16" width="14.28515625" customWidth="1"/>
    <col min="17" max="17" width="12.42578125" bestFit="1" customWidth="1"/>
  </cols>
  <sheetData>
    <row r="1" spans="1:17" ht="28.5" customHeight="1">
      <c r="A1" s="55" t="s">
        <v>100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7" ht="21" customHeight="1">
      <c r="A2" s="57" t="s">
        <v>98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7" ht="15.75">
      <c r="A3" s="63">
        <v>2023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7" ht="15.75" customHeight="1">
      <c r="A4" s="65" t="s">
        <v>92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7" ht="15.75" customHeight="1">
      <c r="A5" s="51" t="s">
        <v>77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7" ht="25.5" customHeight="1">
      <c r="A6" s="48" t="s">
        <v>66</v>
      </c>
      <c r="B6" s="49" t="s">
        <v>94</v>
      </c>
      <c r="C6" s="61" t="s">
        <v>93</v>
      </c>
      <c r="D6" s="52" t="s">
        <v>91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4"/>
    </row>
    <row r="7" spans="1:17">
      <c r="A7" s="59"/>
      <c r="B7" s="60"/>
      <c r="C7" s="62"/>
      <c r="D7" s="15" t="s">
        <v>79</v>
      </c>
      <c r="E7" s="15" t="s">
        <v>80</v>
      </c>
      <c r="F7" s="15" t="s">
        <v>81</v>
      </c>
      <c r="G7" s="15" t="s">
        <v>82</v>
      </c>
      <c r="H7" s="16" t="s">
        <v>83</v>
      </c>
      <c r="I7" s="15" t="s">
        <v>84</v>
      </c>
      <c r="J7" s="16" t="s">
        <v>85</v>
      </c>
      <c r="K7" s="15" t="s">
        <v>86</v>
      </c>
      <c r="L7" s="15" t="s">
        <v>87</v>
      </c>
      <c r="M7" s="15" t="s">
        <v>88</v>
      </c>
      <c r="N7" s="15" t="s">
        <v>89</v>
      </c>
      <c r="O7" s="16" t="s">
        <v>90</v>
      </c>
      <c r="P7" s="15" t="s">
        <v>78</v>
      </c>
    </row>
    <row r="8" spans="1:17">
      <c r="A8" s="26" t="s">
        <v>0</v>
      </c>
      <c r="B8" s="33">
        <f>B9+B15+B25+B35+B44+B51+B61</f>
        <v>239151602</v>
      </c>
      <c r="C8" s="17">
        <f>+C9+C15+C25+C35+C44+C51+C61+C66+C69+C73</f>
        <v>254151602</v>
      </c>
      <c r="D8" s="18">
        <f>+D9+D15+D25+D35+D44+D51+D61+D66+D69+D73</f>
        <v>14242901</v>
      </c>
      <c r="E8" s="18">
        <f>+E9+E15+E25+E35+E44+E51+E61+E66+E69+E73</f>
        <v>22622447.649999999</v>
      </c>
      <c r="F8" s="18">
        <f>+F9+F15+F25+F35+F44+F51+F61+F66+F69+F73</f>
        <v>19877664.859999999</v>
      </c>
      <c r="G8" s="18">
        <f>+G9+G15+G25+G35+G35+G44+G51+G61+G66+G69+G73</f>
        <v>13544280.700000001</v>
      </c>
      <c r="H8" s="18">
        <f>+H9+H15+H25+H35+H44+H44+H51+H61+H66+H69+H73</f>
        <v>18782369.109999999</v>
      </c>
      <c r="I8" s="18">
        <f>+I9+I15+I25+I35+I44+I51+I61+I66+I69+I73</f>
        <v>27408423.630000003</v>
      </c>
      <c r="J8" s="18">
        <f>+J9+J15+J25+J35+J44+J51+J61+J66+J69+J73</f>
        <v>12319891.460000001</v>
      </c>
      <c r="K8" s="18">
        <f>+K9+K15+K25+K35+K44+K51+K61+K66+K69+K73</f>
        <v>12637337.59</v>
      </c>
      <c r="L8" s="18">
        <f t="shared" ref="L8:O8" si="0">+L9+L15+L25+L35+L44+L51+L61+L66+L69+L73</f>
        <v>17724692.510000002</v>
      </c>
      <c r="M8" s="18">
        <f t="shared" si="0"/>
        <v>25649486.550000001</v>
      </c>
      <c r="N8" s="18">
        <f t="shared" si="0"/>
        <v>0</v>
      </c>
      <c r="O8" s="18">
        <f t="shared" si="0"/>
        <v>0</v>
      </c>
      <c r="P8" s="18">
        <f>D8+E8+F8+G8+H8+I8+J8+K8+L8+M8+N8+O8</f>
        <v>184809495.06</v>
      </c>
    </row>
    <row r="9" spans="1:17">
      <c r="A9" s="27" t="s">
        <v>1</v>
      </c>
      <c r="B9" s="35">
        <f>B10+B11+B12+B13+B14</f>
        <v>133146209</v>
      </c>
      <c r="C9" s="17">
        <f t="shared" ref="C9:L9" si="1">+C10+C11+C12+C13+C14</f>
        <v>148146209</v>
      </c>
      <c r="D9" s="17">
        <f t="shared" si="1"/>
        <v>9913995.3399999999</v>
      </c>
      <c r="E9" s="17">
        <f t="shared" si="1"/>
        <v>10298569.640000001</v>
      </c>
      <c r="F9" s="17">
        <f t="shared" si="1"/>
        <v>10444155.9</v>
      </c>
      <c r="G9" s="17">
        <f t="shared" si="1"/>
        <v>8660859.8000000007</v>
      </c>
      <c r="H9" s="17">
        <f t="shared" si="1"/>
        <v>8531382.7300000004</v>
      </c>
      <c r="I9" s="17">
        <f t="shared" si="1"/>
        <v>14141169.82</v>
      </c>
      <c r="J9" s="17">
        <f t="shared" si="1"/>
        <v>8892523.8100000005</v>
      </c>
      <c r="K9" s="17">
        <f t="shared" si="1"/>
        <v>9381899.8499999996</v>
      </c>
      <c r="L9" s="17">
        <f t="shared" si="1"/>
        <v>8164512.6600000001</v>
      </c>
      <c r="M9" s="17">
        <f t="shared" ref="M9:O9" si="2">+M10+M11+M12+M13+M14</f>
        <v>12614120.810000001</v>
      </c>
      <c r="N9" s="17">
        <f t="shared" si="2"/>
        <v>0</v>
      </c>
      <c r="O9" s="17">
        <f t="shared" si="2"/>
        <v>0</v>
      </c>
      <c r="P9" s="17">
        <f>+P10+P11+P12+P13+P14</f>
        <v>101043190.36000001</v>
      </c>
    </row>
    <row r="10" spans="1:17">
      <c r="A10" s="28" t="s">
        <v>2</v>
      </c>
      <c r="B10" s="36">
        <v>114730204</v>
      </c>
      <c r="C10" s="36">
        <v>114730204</v>
      </c>
      <c r="D10" s="23">
        <v>8688190.0800000001</v>
      </c>
      <c r="E10" s="23">
        <v>9065190.0800000001</v>
      </c>
      <c r="F10" s="23">
        <v>9125381.7899999991</v>
      </c>
      <c r="G10" s="23">
        <v>7400624</v>
      </c>
      <c r="H10" s="23">
        <v>7269559.25</v>
      </c>
      <c r="I10" s="23">
        <v>6834190.0800000001</v>
      </c>
      <c r="J10" s="25">
        <v>7628506.75</v>
      </c>
      <c r="K10" s="22">
        <v>8117882.79</v>
      </c>
      <c r="L10" s="23">
        <v>6834340.0800000001</v>
      </c>
      <c r="M10" s="19">
        <v>11357006.75</v>
      </c>
      <c r="N10" s="23">
        <v>0</v>
      </c>
      <c r="O10" s="19">
        <v>0</v>
      </c>
      <c r="P10" s="18">
        <f>SUM(D10:O10)</f>
        <v>82320871.650000006</v>
      </c>
      <c r="Q10" s="13"/>
    </row>
    <row r="11" spans="1:17">
      <c r="A11" s="28" t="s">
        <v>3</v>
      </c>
      <c r="B11" s="36">
        <v>5832596</v>
      </c>
      <c r="C11" s="36">
        <v>20832596</v>
      </c>
      <c r="D11" s="23">
        <v>223500</v>
      </c>
      <c r="E11" s="23">
        <v>223500</v>
      </c>
      <c r="F11" s="23">
        <v>289520.13</v>
      </c>
      <c r="G11" s="23">
        <v>223500</v>
      </c>
      <c r="H11" s="23">
        <v>223500</v>
      </c>
      <c r="I11" s="23">
        <v>6266485.6799999997</v>
      </c>
      <c r="J11" s="25">
        <v>223500</v>
      </c>
      <c r="K11" s="22">
        <v>223500</v>
      </c>
      <c r="L11" s="23">
        <v>289655.52</v>
      </c>
      <c r="M11" s="19">
        <v>223500</v>
      </c>
      <c r="N11" s="23">
        <v>0</v>
      </c>
      <c r="O11" s="19">
        <v>0</v>
      </c>
      <c r="P11" s="18">
        <f>SUM(D11:O11)</f>
        <v>8410161.3300000001</v>
      </c>
    </row>
    <row r="12" spans="1:17">
      <c r="A12" s="28" t="s">
        <v>4</v>
      </c>
      <c r="B12" s="36">
        <v>50000</v>
      </c>
      <c r="C12" s="36">
        <v>50000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18">
        <f>SUM(D12:O12)</f>
        <v>0</v>
      </c>
      <c r="Q12" s="6"/>
    </row>
    <row r="13" spans="1:17">
      <c r="A13" s="28" t="s">
        <v>5</v>
      </c>
      <c r="B13" s="36">
        <v>0</v>
      </c>
      <c r="C13" s="36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5">
        <v>0</v>
      </c>
      <c r="K13" s="22">
        <v>0</v>
      </c>
      <c r="L13" s="23">
        <v>0</v>
      </c>
      <c r="M13" s="19">
        <v>0</v>
      </c>
      <c r="N13" s="23">
        <v>0</v>
      </c>
      <c r="O13" s="19">
        <v>0</v>
      </c>
      <c r="P13" s="18">
        <f>SUM(D13:O13)</f>
        <v>0</v>
      </c>
    </row>
    <row r="14" spans="1:17">
      <c r="A14" s="28" t="s">
        <v>6</v>
      </c>
      <c r="B14" s="36">
        <v>12533409</v>
      </c>
      <c r="C14" s="36">
        <v>12533409</v>
      </c>
      <c r="D14" s="23">
        <v>1002305.26</v>
      </c>
      <c r="E14" s="23">
        <v>1009879.56</v>
      </c>
      <c r="F14" s="23">
        <v>1029253.98</v>
      </c>
      <c r="G14" s="23">
        <v>1036735.8</v>
      </c>
      <c r="H14" s="23">
        <v>1038323.48</v>
      </c>
      <c r="I14" s="23">
        <v>1040494.06</v>
      </c>
      <c r="J14" s="25">
        <v>1040517.06</v>
      </c>
      <c r="K14" s="22">
        <v>1040517.06</v>
      </c>
      <c r="L14" s="23">
        <v>1040517.06</v>
      </c>
      <c r="M14" s="19">
        <v>1033614.06</v>
      </c>
      <c r="N14" s="23">
        <v>0</v>
      </c>
      <c r="O14" s="19">
        <v>0</v>
      </c>
      <c r="P14" s="18">
        <f t="shared" ref="P14:P72" si="3">SUM(D14:O14)</f>
        <v>10312157.380000003</v>
      </c>
    </row>
    <row r="15" spans="1:17">
      <c r="A15" s="27" t="s">
        <v>7</v>
      </c>
      <c r="B15" s="35">
        <f>B16+B17+B18+B19+B21+B20+B22+B23+B24</f>
        <v>50840834</v>
      </c>
      <c r="C15" s="35">
        <f>C16+C17+C18+C19+C21+C20+C22+C23+C24</f>
        <v>50840834</v>
      </c>
      <c r="D15" s="17">
        <f t="shared" ref="D15:L15" si="4">+D16+D17+D18+D19+D20+D21+D22+D23+D24</f>
        <v>4103905.66</v>
      </c>
      <c r="E15" s="17">
        <f t="shared" si="4"/>
        <v>2172796.19</v>
      </c>
      <c r="F15" s="17">
        <f t="shared" si="4"/>
        <v>3734413.58</v>
      </c>
      <c r="G15" s="17">
        <f t="shared" si="4"/>
        <v>1956700.41</v>
      </c>
      <c r="H15" s="17">
        <f t="shared" si="4"/>
        <v>2552248.5300000003</v>
      </c>
      <c r="I15" s="17">
        <f t="shared" si="4"/>
        <v>6148821.7400000002</v>
      </c>
      <c r="J15" s="17">
        <f t="shared" si="4"/>
        <v>2771695.5700000003</v>
      </c>
      <c r="K15" s="17">
        <f t="shared" si="4"/>
        <v>2302774.84</v>
      </c>
      <c r="L15" s="17">
        <f t="shared" si="4"/>
        <v>4961596.57</v>
      </c>
      <c r="M15" s="17">
        <f t="shared" ref="M15:P15" si="5">+M16+M17+M18+M19+M20+M21+M22+M23+M24</f>
        <v>2027258.2600000002</v>
      </c>
      <c r="N15" s="17">
        <f t="shared" si="5"/>
        <v>0</v>
      </c>
      <c r="O15" s="17">
        <f t="shared" si="5"/>
        <v>0</v>
      </c>
      <c r="P15" s="17">
        <f t="shared" si="5"/>
        <v>29477546.409999996</v>
      </c>
    </row>
    <row r="16" spans="1:17">
      <c r="A16" s="28" t="s">
        <v>8</v>
      </c>
      <c r="B16" s="36">
        <v>6440000</v>
      </c>
      <c r="C16" s="36">
        <v>6440000</v>
      </c>
      <c r="D16" s="23">
        <v>50714.83</v>
      </c>
      <c r="E16" s="23">
        <v>335029.09000000003</v>
      </c>
      <c r="F16" s="23">
        <v>583548.52</v>
      </c>
      <c r="G16" s="23">
        <v>683957.14</v>
      </c>
      <c r="H16" s="23">
        <v>454135.9</v>
      </c>
      <c r="I16" s="23">
        <v>630897.38</v>
      </c>
      <c r="J16" s="25">
        <v>599662.18000000005</v>
      </c>
      <c r="K16" s="22">
        <v>505407.76</v>
      </c>
      <c r="L16" s="23">
        <v>609406.13</v>
      </c>
      <c r="M16" s="19">
        <v>527991.53</v>
      </c>
      <c r="N16" s="23">
        <v>0</v>
      </c>
      <c r="O16" s="19">
        <v>0</v>
      </c>
      <c r="P16" s="18">
        <f t="shared" si="3"/>
        <v>4980750.46</v>
      </c>
    </row>
    <row r="17" spans="1:16">
      <c r="A17" s="28" t="s">
        <v>9</v>
      </c>
      <c r="B17" s="36">
        <v>2511410</v>
      </c>
      <c r="C17" s="36">
        <v>2511410</v>
      </c>
      <c r="D17" s="23">
        <v>0</v>
      </c>
      <c r="E17" s="23">
        <v>0</v>
      </c>
      <c r="F17" s="23">
        <v>150000</v>
      </c>
      <c r="G17" s="23">
        <v>0</v>
      </c>
      <c r="H17" s="23">
        <v>0</v>
      </c>
      <c r="I17" s="23">
        <v>481500</v>
      </c>
      <c r="J17" s="25">
        <v>0</v>
      </c>
      <c r="K17" s="22">
        <v>150000</v>
      </c>
      <c r="L17" s="23">
        <v>90000.01</v>
      </c>
      <c r="M17" s="19">
        <v>71250.03</v>
      </c>
      <c r="N17" s="23">
        <v>0</v>
      </c>
      <c r="O17" s="19">
        <v>0</v>
      </c>
      <c r="P17" s="18">
        <f t="shared" si="3"/>
        <v>942750.04</v>
      </c>
    </row>
    <row r="18" spans="1:16">
      <c r="A18" s="28" t="s">
        <v>10</v>
      </c>
      <c r="B18" s="36">
        <v>2400000</v>
      </c>
      <c r="C18" s="36">
        <v>2400000</v>
      </c>
      <c r="D18" s="20">
        <v>227700</v>
      </c>
      <c r="E18" s="20">
        <v>240100</v>
      </c>
      <c r="F18" s="20">
        <v>257100</v>
      </c>
      <c r="G18" s="20">
        <v>241350</v>
      </c>
      <c r="H18" s="20">
        <v>241050</v>
      </c>
      <c r="I18" s="20">
        <v>241950</v>
      </c>
      <c r="J18" s="20">
        <v>242300</v>
      </c>
      <c r="K18" s="20">
        <v>241400</v>
      </c>
      <c r="L18" s="20">
        <v>241950</v>
      </c>
      <c r="M18" s="20">
        <v>240850</v>
      </c>
      <c r="N18" s="20">
        <v>0</v>
      </c>
      <c r="O18" s="20">
        <v>0</v>
      </c>
      <c r="P18" s="18">
        <f t="shared" si="3"/>
        <v>2415750</v>
      </c>
    </row>
    <row r="19" spans="1:16">
      <c r="A19" s="28" t="s">
        <v>11</v>
      </c>
      <c r="B19" s="36">
        <v>0</v>
      </c>
      <c r="C19" s="36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5">
        <v>0</v>
      </c>
      <c r="K19" s="22">
        <v>0</v>
      </c>
      <c r="L19" s="23">
        <v>0</v>
      </c>
      <c r="M19" s="19">
        <v>0</v>
      </c>
      <c r="N19" s="23">
        <v>0</v>
      </c>
      <c r="O19" s="19">
        <v>0</v>
      </c>
      <c r="P19" s="18">
        <f t="shared" si="3"/>
        <v>0</v>
      </c>
    </row>
    <row r="20" spans="1:16">
      <c r="A20" s="28" t="s">
        <v>12</v>
      </c>
      <c r="B20" s="36">
        <v>5734000</v>
      </c>
      <c r="C20" s="36">
        <v>5734000</v>
      </c>
      <c r="D20" s="23">
        <v>292433.40000000002</v>
      </c>
      <c r="E20" s="23">
        <v>400167.1</v>
      </c>
      <c r="F20" s="23">
        <v>397300.24</v>
      </c>
      <c r="G20" s="23">
        <v>397300.24</v>
      </c>
      <c r="H20" s="23">
        <v>292433.40000000002</v>
      </c>
      <c r="I20" s="23">
        <v>481167.09</v>
      </c>
      <c r="J20" s="25">
        <v>373433.39</v>
      </c>
      <c r="K20" s="22">
        <v>532167.07999999996</v>
      </c>
      <c r="L20" s="23">
        <v>322433.40000000002</v>
      </c>
      <c r="M20" s="19">
        <v>568167.1</v>
      </c>
      <c r="N20" s="23">
        <v>0</v>
      </c>
      <c r="O20" s="19">
        <v>0</v>
      </c>
      <c r="P20" s="18">
        <f t="shared" si="3"/>
        <v>4057002.44</v>
      </c>
    </row>
    <row r="21" spans="1:16">
      <c r="A21" s="28" t="s">
        <v>13</v>
      </c>
      <c r="B21" s="36">
        <v>976373</v>
      </c>
      <c r="C21" s="36">
        <v>976373</v>
      </c>
      <c r="D21" s="20">
        <v>533057.43000000005</v>
      </c>
      <c r="E21" s="20">
        <v>0</v>
      </c>
      <c r="F21" s="23">
        <v>361307.3</v>
      </c>
      <c r="G21" s="20">
        <v>64204.06</v>
      </c>
      <c r="H21" s="23">
        <v>20729.21</v>
      </c>
      <c r="I21" s="20">
        <v>0</v>
      </c>
      <c r="J21" s="20">
        <v>0</v>
      </c>
      <c r="K21" s="20">
        <v>0</v>
      </c>
      <c r="L21" s="23">
        <v>0</v>
      </c>
      <c r="M21" s="19">
        <v>0</v>
      </c>
      <c r="N21" s="20">
        <v>0</v>
      </c>
      <c r="O21" s="20">
        <v>0</v>
      </c>
      <c r="P21" s="18">
        <f t="shared" si="3"/>
        <v>979298</v>
      </c>
    </row>
    <row r="22" spans="1:16">
      <c r="A22" s="28" t="s">
        <v>14</v>
      </c>
      <c r="B22" s="36">
        <v>5840000</v>
      </c>
      <c r="C22" s="36">
        <v>5840000</v>
      </c>
      <c r="D22" s="23">
        <v>3000000</v>
      </c>
      <c r="E22" s="23">
        <v>1100000</v>
      </c>
      <c r="F22" s="20">
        <v>0</v>
      </c>
      <c r="G22" s="23">
        <v>144988.96</v>
      </c>
      <c r="H22" s="20">
        <v>858000.02</v>
      </c>
      <c r="I22" s="23">
        <v>406600</v>
      </c>
      <c r="J22" s="23">
        <v>620000</v>
      </c>
      <c r="K22" s="22">
        <v>300000</v>
      </c>
      <c r="L22" s="20">
        <v>1218280.02</v>
      </c>
      <c r="M22" s="20">
        <v>417000</v>
      </c>
      <c r="N22" s="23">
        <v>0</v>
      </c>
      <c r="O22" s="19">
        <v>0</v>
      </c>
      <c r="P22" s="18">
        <f t="shared" si="3"/>
        <v>8064869</v>
      </c>
    </row>
    <row r="23" spans="1:16">
      <c r="A23" s="28" t="s">
        <v>15</v>
      </c>
      <c r="B23" s="36">
        <v>23224051</v>
      </c>
      <c r="C23" s="36">
        <v>23224051</v>
      </c>
      <c r="D23" s="23">
        <v>0</v>
      </c>
      <c r="E23" s="23">
        <v>97500</v>
      </c>
      <c r="F23" s="23">
        <v>1370701.3</v>
      </c>
      <c r="G23" s="23">
        <v>245500.01</v>
      </c>
      <c r="H23" s="23">
        <v>310000</v>
      </c>
      <c r="I23" s="23">
        <v>3302499.99</v>
      </c>
      <c r="J23" s="25">
        <v>772500</v>
      </c>
      <c r="K23" s="22">
        <v>410000</v>
      </c>
      <c r="L23" s="23">
        <v>1326425.57</v>
      </c>
      <c r="M23" s="19">
        <v>201999.6</v>
      </c>
      <c r="N23" s="23">
        <v>0</v>
      </c>
      <c r="O23" s="19">
        <v>0</v>
      </c>
      <c r="P23" s="18">
        <f t="shared" si="3"/>
        <v>8037126.4700000007</v>
      </c>
    </row>
    <row r="24" spans="1:16">
      <c r="A24" s="28" t="s">
        <v>16</v>
      </c>
      <c r="B24" s="36">
        <v>3715000</v>
      </c>
      <c r="C24" s="36">
        <v>3715000</v>
      </c>
      <c r="D24" s="36">
        <v>0</v>
      </c>
      <c r="E24" s="23">
        <v>0</v>
      </c>
      <c r="F24" s="23">
        <v>614456.22</v>
      </c>
      <c r="G24" s="23">
        <v>179400</v>
      </c>
      <c r="H24" s="23">
        <v>375900</v>
      </c>
      <c r="I24" s="23">
        <v>604207.28</v>
      </c>
      <c r="J24" s="23">
        <v>163800</v>
      </c>
      <c r="K24" s="25">
        <v>163800</v>
      </c>
      <c r="L24" s="23">
        <v>1153101.44</v>
      </c>
      <c r="M24" s="19">
        <v>0</v>
      </c>
      <c r="N24" s="19">
        <v>0</v>
      </c>
      <c r="O24" s="23">
        <v>0</v>
      </c>
      <c r="P24" s="18">
        <v>0</v>
      </c>
    </row>
    <row r="25" spans="1:16">
      <c r="A25" s="27" t="s">
        <v>17</v>
      </c>
      <c r="B25" s="35">
        <f>B26+B27+B28+B29+B30+B31+B32+B33+B34</f>
        <v>49394559</v>
      </c>
      <c r="C25" s="35">
        <f>C26+C27+C28+C29+C30+C31+C32+C33+C34</f>
        <v>49394559</v>
      </c>
      <c r="D25" s="17">
        <f t="shared" ref="D25:L25" si="6">+D26+D27+D28+D29+D30+D31+D32+D33+D34</f>
        <v>0</v>
      </c>
      <c r="E25" s="17">
        <f t="shared" si="6"/>
        <v>10151081.82</v>
      </c>
      <c r="F25" s="17">
        <f t="shared" si="6"/>
        <v>5699095.3799999999</v>
      </c>
      <c r="G25" s="17">
        <f t="shared" si="6"/>
        <v>2727220.5100000002</v>
      </c>
      <c r="H25" s="17">
        <f t="shared" si="6"/>
        <v>7287392.7400000002</v>
      </c>
      <c r="I25" s="17">
        <f t="shared" si="6"/>
        <v>7059977.25</v>
      </c>
      <c r="J25" s="17">
        <f t="shared" si="6"/>
        <v>577732.33000000007</v>
      </c>
      <c r="K25" s="17">
        <f t="shared" si="6"/>
        <v>793380</v>
      </c>
      <c r="L25" s="17">
        <f t="shared" si="6"/>
        <v>4066482.75</v>
      </c>
      <c r="M25" s="17">
        <f t="shared" ref="M25:P25" si="7">+M26+M27+M28+M29+M30+M31+M32+M33+M34</f>
        <v>7892366.1299999999</v>
      </c>
      <c r="N25" s="17">
        <f t="shared" si="7"/>
        <v>0</v>
      </c>
      <c r="O25" s="17">
        <f t="shared" si="7"/>
        <v>0</v>
      </c>
      <c r="P25" s="17">
        <f t="shared" si="7"/>
        <v>44252970.769999996</v>
      </c>
    </row>
    <row r="26" spans="1:16">
      <c r="A26" s="28" t="s">
        <v>18</v>
      </c>
      <c r="B26" s="36">
        <v>350000</v>
      </c>
      <c r="C26" s="36">
        <v>350000</v>
      </c>
      <c r="D26" s="23">
        <v>0</v>
      </c>
      <c r="E26" s="23">
        <v>33032.5</v>
      </c>
      <c r="F26" s="23">
        <v>0</v>
      </c>
      <c r="G26" s="23">
        <v>22540</v>
      </c>
      <c r="H26" s="23">
        <v>34346.54</v>
      </c>
      <c r="I26" s="23">
        <v>16320</v>
      </c>
      <c r="J26" s="25">
        <v>17766.669999999998</v>
      </c>
      <c r="K26" s="22">
        <v>0</v>
      </c>
      <c r="L26" s="23">
        <v>39260.26</v>
      </c>
      <c r="M26" s="19">
        <v>0</v>
      </c>
      <c r="N26" s="23">
        <v>0</v>
      </c>
      <c r="O26" s="19">
        <v>0</v>
      </c>
      <c r="P26" s="18">
        <f t="shared" si="3"/>
        <v>163265.97</v>
      </c>
    </row>
    <row r="27" spans="1:16">
      <c r="A27" s="28" t="s">
        <v>19</v>
      </c>
      <c r="B27" s="36">
        <v>35099914</v>
      </c>
      <c r="C27" s="36">
        <v>35099914</v>
      </c>
      <c r="D27" s="23">
        <v>0</v>
      </c>
      <c r="E27" s="23">
        <v>9518678.0199999996</v>
      </c>
      <c r="F27" s="20">
        <v>4499000.01</v>
      </c>
      <c r="G27" s="23">
        <v>2008460</v>
      </c>
      <c r="H27" s="20">
        <v>6558794</v>
      </c>
      <c r="I27" s="23">
        <v>4881395</v>
      </c>
      <c r="J27" s="25">
        <v>0</v>
      </c>
      <c r="K27" s="22">
        <v>0</v>
      </c>
      <c r="L27" s="20">
        <v>2914692.71</v>
      </c>
      <c r="M27" s="20">
        <v>7300596.2800000003</v>
      </c>
      <c r="N27" s="23">
        <v>0</v>
      </c>
      <c r="O27" s="19">
        <v>0</v>
      </c>
      <c r="P27" s="18">
        <f t="shared" si="3"/>
        <v>37681616.020000003</v>
      </c>
    </row>
    <row r="28" spans="1:16">
      <c r="A28" s="28" t="s">
        <v>20</v>
      </c>
      <c r="B28" s="36">
        <v>771100</v>
      </c>
      <c r="C28" s="36">
        <v>771100</v>
      </c>
      <c r="D28" s="20">
        <v>0</v>
      </c>
      <c r="E28" s="20">
        <v>199685.5</v>
      </c>
      <c r="F28" s="23">
        <v>0</v>
      </c>
      <c r="G28" s="20">
        <v>0</v>
      </c>
      <c r="H28" s="23">
        <v>0</v>
      </c>
      <c r="I28" s="20">
        <v>0</v>
      </c>
      <c r="J28" s="20">
        <v>209965.66</v>
      </c>
      <c r="K28" s="20">
        <v>0</v>
      </c>
      <c r="L28" s="23">
        <v>0</v>
      </c>
      <c r="M28" s="19">
        <v>8448.7999999999993</v>
      </c>
      <c r="N28" s="20">
        <v>0</v>
      </c>
      <c r="O28" s="20">
        <v>0</v>
      </c>
      <c r="P28" s="18">
        <f t="shared" si="3"/>
        <v>418099.96</v>
      </c>
    </row>
    <row r="29" spans="1:16">
      <c r="A29" s="28" t="s">
        <v>21</v>
      </c>
      <c r="B29" s="36">
        <v>10000</v>
      </c>
      <c r="C29" s="36">
        <v>10000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5">
        <v>0</v>
      </c>
      <c r="K29" s="22">
        <v>0</v>
      </c>
      <c r="L29" s="23">
        <v>76936</v>
      </c>
      <c r="M29" s="19">
        <v>0</v>
      </c>
      <c r="N29" s="23">
        <v>0</v>
      </c>
      <c r="O29" s="19">
        <v>0</v>
      </c>
      <c r="P29" s="18">
        <f t="shared" si="3"/>
        <v>76936</v>
      </c>
    </row>
    <row r="30" spans="1:16">
      <c r="A30" s="28" t="s">
        <v>22</v>
      </c>
      <c r="B30" s="36">
        <v>423300</v>
      </c>
      <c r="C30" s="36">
        <v>423300</v>
      </c>
      <c r="D30" s="23">
        <v>0</v>
      </c>
      <c r="E30" s="23">
        <v>0</v>
      </c>
      <c r="F30" s="23">
        <v>0</v>
      </c>
      <c r="G30" s="23">
        <v>183054.22</v>
      </c>
      <c r="H30" s="23">
        <v>0</v>
      </c>
      <c r="I30" s="23">
        <v>0</v>
      </c>
      <c r="J30" s="25">
        <v>0</v>
      </c>
      <c r="K30" s="22">
        <v>0</v>
      </c>
      <c r="L30" s="23">
        <v>0</v>
      </c>
      <c r="M30" s="19">
        <v>0</v>
      </c>
      <c r="N30" s="23">
        <v>0</v>
      </c>
      <c r="O30" s="19">
        <v>0</v>
      </c>
      <c r="P30" s="18">
        <f t="shared" si="3"/>
        <v>183054.22</v>
      </c>
    </row>
    <row r="31" spans="1:16">
      <c r="A31" s="28" t="s">
        <v>23</v>
      </c>
      <c r="B31" s="36">
        <v>4384563</v>
      </c>
      <c r="C31" s="36">
        <v>4384563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707315.05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18">
        <f t="shared" si="3"/>
        <v>707315.05</v>
      </c>
    </row>
    <row r="32" spans="1:16">
      <c r="A32" s="28" t="s">
        <v>24</v>
      </c>
      <c r="B32" s="36">
        <v>5905000</v>
      </c>
      <c r="C32" s="36">
        <v>5905000</v>
      </c>
      <c r="D32" s="23">
        <v>0</v>
      </c>
      <c r="E32" s="23">
        <v>200113</v>
      </c>
      <c r="F32" s="23">
        <v>1099984.17</v>
      </c>
      <c r="G32" s="23">
        <v>408512.09</v>
      </c>
      <c r="H32" s="23">
        <v>658333</v>
      </c>
      <c r="I32" s="23">
        <v>618009.24</v>
      </c>
      <c r="J32" s="23">
        <v>350000</v>
      </c>
      <c r="K32" s="22">
        <v>568000</v>
      </c>
      <c r="L32" s="23">
        <v>536411</v>
      </c>
      <c r="M32" s="19">
        <v>583321.05000000005</v>
      </c>
      <c r="N32" s="23">
        <v>0</v>
      </c>
      <c r="O32" s="19">
        <v>0</v>
      </c>
      <c r="P32" s="18">
        <f t="shared" si="3"/>
        <v>5022683.55</v>
      </c>
    </row>
    <row r="33" spans="1:16">
      <c r="A33" s="28" t="s">
        <v>25</v>
      </c>
      <c r="B33" s="36">
        <v>0</v>
      </c>
      <c r="C33" s="36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5">
        <v>0</v>
      </c>
      <c r="K33" s="22">
        <v>0</v>
      </c>
      <c r="L33" s="23">
        <v>0</v>
      </c>
      <c r="M33" s="19">
        <v>0</v>
      </c>
      <c r="N33" s="23">
        <v>0</v>
      </c>
      <c r="O33" s="19">
        <v>0</v>
      </c>
      <c r="P33" s="18">
        <f t="shared" si="3"/>
        <v>0</v>
      </c>
    </row>
    <row r="34" spans="1:16">
      <c r="A34" s="28" t="s">
        <v>26</v>
      </c>
      <c r="B34" s="36">
        <v>2450682</v>
      </c>
      <c r="C34" s="36">
        <v>2450682</v>
      </c>
      <c r="D34" s="36">
        <v>0</v>
      </c>
      <c r="E34" s="23">
        <v>199572.8</v>
      </c>
      <c r="F34" s="23">
        <v>100111.2</v>
      </c>
      <c r="G34" s="23">
        <v>104654.2</v>
      </c>
      <c r="H34" s="23">
        <v>35919.199999999997</v>
      </c>
      <c r="I34" s="23">
        <v>836937.96</v>
      </c>
      <c r="J34" s="23">
        <v>0</v>
      </c>
      <c r="K34" s="25">
        <v>225380</v>
      </c>
      <c r="L34" s="23">
        <v>499182.78</v>
      </c>
      <c r="M34" s="19">
        <v>0</v>
      </c>
      <c r="N34" s="19">
        <v>0</v>
      </c>
      <c r="O34" s="23">
        <v>0</v>
      </c>
      <c r="P34" s="18">
        <v>0</v>
      </c>
    </row>
    <row r="35" spans="1:16">
      <c r="A35" s="27" t="s">
        <v>27</v>
      </c>
      <c r="B35" s="35">
        <v>0</v>
      </c>
      <c r="C35" s="35">
        <v>0</v>
      </c>
      <c r="D35" s="17">
        <f>+D36+D37+D38+D39+D40+D41+D42+D43</f>
        <v>0</v>
      </c>
      <c r="E35" s="17">
        <f>+E36+E37+E38+E39+E40+E42+E43</f>
        <v>0</v>
      </c>
      <c r="F35" s="17">
        <f t="shared" ref="F35:L35" si="8">+F36+F37+F38+F39+F40+F41+F42+F43</f>
        <v>0</v>
      </c>
      <c r="G35" s="17">
        <f t="shared" si="8"/>
        <v>0</v>
      </c>
      <c r="H35" s="17">
        <f t="shared" si="8"/>
        <v>0</v>
      </c>
      <c r="I35" s="17">
        <f t="shared" si="8"/>
        <v>0</v>
      </c>
      <c r="J35" s="17">
        <f t="shared" si="8"/>
        <v>0</v>
      </c>
      <c r="K35" s="17">
        <f t="shared" si="8"/>
        <v>0</v>
      </c>
      <c r="L35" s="17">
        <f t="shared" si="8"/>
        <v>0</v>
      </c>
      <c r="M35" s="17">
        <f t="shared" ref="M35:P35" si="9">+M36+M37+M38+M39+M40+M41+M42+M43</f>
        <v>0</v>
      </c>
      <c r="N35" s="17">
        <f t="shared" si="9"/>
        <v>0</v>
      </c>
      <c r="O35" s="17">
        <f t="shared" si="9"/>
        <v>0</v>
      </c>
      <c r="P35" s="17">
        <f t="shared" si="9"/>
        <v>0</v>
      </c>
    </row>
    <row r="36" spans="1:16">
      <c r="A36" s="28" t="s">
        <v>28</v>
      </c>
      <c r="B36" s="36">
        <v>0</v>
      </c>
      <c r="C36" s="36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5">
        <v>0</v>
      </c>
      <c r="K36" s="22">
        <v>0</v>
      </c>
      <c r="L36" s="19">
        <v>0</v>
      </c>
      <c r="M36" s="19">
        <v>0</v>
      </c>
      <c r="N36" s="23">
        <v>0</v>
      </c>
      <c r="O36" s="19">
        <v>0</v>
      </c>
      <c r="P36" s="18">
        <f t="shared" si="3"/>
        <v>0</v>
      </c>
    </row>
    <row r="37" spans="1:16">
      <c r="A37" s="28" t="s">
        <v>29</v>
      </c>
      <c r="B37" s="36">
        <v>0</v>
      </c>
      <c r="C37" s="36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5">
        <v>0</v>
      </c>
      <c r="K37" s="22">
        <v>0</v>
      </c>
      <c r="L37" s="19">
        <v>0</v>
      </c>
      <c r="M37" s="19">
        <v>0</v>
      </c>
      <c r="N37" s="23">
        <v>0</v>
      </c>
      <c r="O37" s="19">
        <v>0</v>
      </c>
      <c r="P37" s="18">
        <f t="shared" si="3"/>
        <v>0</v>
      </c>
    </row>
    <row r="38" spans="1:16">
      <c r="A38" s="28" t="s">
        <v>30</v>
      </c>
      <c r="B38" s="36">
        <v>0</v>
      </c>
      <c r="C38" s="36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8">
        <f t="shared" si="3"/>
        <v>0</v>
      </c>
    </row>
    <row r="39" spans="1:16">
      <c r="A39" s="28" t="s">
        <v>31</v>
      </c>
      <c r="B39" s="36">
        <v>0</v>
      </c>
      <c r="C39" s="36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5">
        <v>0</v>
      </c>
      <c r="K39" s="22">
        <v>0</v>
      </c>
      <c r="L39" s="19">
        <v>0</v>
      </c>
      <c r="M39" s="19">
        <v>0</v>
      </c>
      <c r="N39" s="23">
        <v>0</v>
      </c>
      <c r="O39" s="19">
        <v>0</v>
      </c>
      <c r="P39" s="18">
        <f t="shared" si="3"/>
        <v>0</v>
      </c>
    </row>
    <row r="40" spans="1:16">
      <c r="A40" s="28" t="s">
        <v>32</v>
      </c>
      <c r="B40" s="36">
        <v>0</v>
      </c>
      <c r="C40" s="36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5">
        <v>0</v>
      </c>
      <c r="K40" s="22">
        <v>0</v>
      </c>
      <c r="L40" s="19">
        <v>0</v>
      </c>
      <c r="M40" s="19">
        <v>0</v>
      </c>
      <c r="N40" s="23">
        <v>0</v>
      </c>
      <c r="O40" s="19">
        <v>0</v>
      </c>
      <c r="P40" s="18">
        <f t="shared" si="3"/>
        <v>0</v>
      </c>
    </row>
    <row r="41" spans="1:16">
      <c r="A41" s="28" t="s">
        <v>33</v>
      </c>
      <c r="B41" s="36">
        <v>0</v>
      </c>
      <c r="C41" s="36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8">
        <f t="shared" si="3"/>
        <v>0</v>
      </c>
    </row>
    <row r="42" spans="1:16">
      <c r="A42" s="28" t="s">
        <v>34</v>
      </c>
      <c r="B42" s="36">
        <v>0</v>
      </c>
      <c r="C42" s="36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2">
        <v>0</v>
      </c>
      <c r="L42" s="19">
        <v>0</v>
      </c>
      <c r="M42" s="19">
        <v>0</v>
      </c>
      <c r="N42" s="23">
        <v>0</v>
      </c>
      <c r="O42" s="19">
        <v>0</v>
      </c>
      <c r="P42" s="18">
        <f t="shared" si="3"/>
        <v>0</v>
      </c>
    </row>
    <row r="43" spans="1:16">
      <c r="A43" s="28" t="s">
        <v>35</v>
      </c>
      <c r="B43" s="36">
        <v>0</v>
      </c>
      <c r="C43" s="36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5">
        <v>0</v>
      </c>
      <c r="K43" s="22">
        <v>0</v>
      </c>
      <c r="L43" s="19">
        <v>0</v>
      </c>
      <c r="M43" s="19">
        <v>0</v>
      </c>
      <c r="N43" s="23">
        <v>0</v>
      </c>
      <c r="O43" s="19">
        <v>0</v>
      </c>
      <c r="P43" s="18">
        <f t="shared" si="3"/>
        <v>0</v>
      </c>
    </row>
    <row r="44" spans="1:16" s="31" customFormat="1">
      <c r="A44" s="27" t="s">
        <v>36</v>
      </c>
      <c r="B44" s="35">
        <v>0</v>
      </c>
      <c r="C44" s="35">
        <v>0</v>
      </c>
      <c r="D44" s="24">
        <f t="shared" ref="D44:L44" si="10">+D45+D46+D47+D48+D49+D50</f>
        <v>0</v>
      </c>
      <c r="E44" s="24">
        <f t="shared" si="10"/>
        <v>0</v>
      </c>
      <c r="F44" s="24">
        <f t="shared" si="10"/>
        <v>0</v>
      </c>
      <c r="G44" s="24">
        <f t="shared" si="10"/>
        <v>0</v>
      </c>
      <c r="H44" s="24">
        <f t="shared" si="10"/>
        <v>0</v>
      </c>
      <c r="I44" s="24">
        <f t="shared" si="10"/>
        <v>0</v>
      </c>
      <c r="J44" s="24">
        <f t="shared" si="10"/>
        <v>0</v>
      </c>
      <c r="K44" s="30">
        <f t="shared" si="10"/>
        <v>0</v>
      </c>
      <c r="L44" s="30">
        <f t="shared" si="10"/>
        <v>0</v>
      </c>
      <c r="M44" s="30">
        <f t="shared" ref="M44:P44" si="11">+M45+M46+M47+M48+M49+M50</f>
        <v>0</v>
      </c>
      <c r="N44" s="24">
        <f t="shared" si="11"/>
        <v>0</v>
      </c>
      <c r="O44" s="30">
        <f t="shared" si="11"/>
        <v>0</v>
      </c>
      <c r="P44" s="30">
        <f t="shared" si="11"/>
        <v>0</v>
      </c>
    </row>
    <row r="45" spans="1:16">
      <c r="A45" s="28" t="s">
        <v>37</v>
      </c>
      <c r="B45" s="36">
        <v>0</v>
      </c>
      <c r="C45" s="36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5">
        <v>0</v>
      </c>
      <c r="K45" s="22">
        <v>0</v>
      </c>
      <c r="L45" s="19">
        <v>0</v>
      </c>
      <c r="M45" s="19">
        <v>0</v>
      </c>
      <c r="N45" s="23">
        <v>0</v>
      </c>
      <c r="O45" s="19">
        <v>0</v>
      </c>
      <c r="P45" s="18">
        <f t="shared" si="3"/>
        <v>0</v>
      </c>
    </row>
    <row r="46" spans="1:16">
      <c r="A46" s="28" t="s">
        <v>38</v>
      </c>
      <c r="B46" s="36">
        <v>0</v>
      </c>
      <c r="C46" s="36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5">
        <v>0</v>
      </c>
      <c r="K46" s="22">
        <v>0</v>
      </c>
      <c r="L46" s="19">
        <v>0</v>
      </c>
      <c r="M46" s="19">
        <v>0</v>
      </c>
      <c r="N46" s="23">
        <v>0</v>
      </c>
      <c r="O46" s="19">
        <v>0</v>
      </c>
      <c r="P46" s="18">
        <f t="shared" si="3"/>
        <v>0</v>
      </c>
    </row>
    <row r="47" spans="1:16">
      <c r="A47" s="28" t="s">
        <v>39</v>
      </c>
      <c r="B47" s="36">
        <v>0</v>
      </c>
      <c r="C47" s="36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5">
        <v>0</v>
      </c>
      <c r="K47" s="22">
        <v>0</v>
      </c>
      <c r="L47" s="19">
        <v>0</v>
      </c>
      <c r="M47" s="19">
        <v>0</v>
      </c>
      <c r="N47" s="23">
        <v>0</v>
      </c>
      <c r="O47" s="19">
        <v>0</v>
      </c>
      <c r="P47" s="18">
        <f t="shared" si="3"/>
        <v>0</v>
      </c>
    </row>
    <row r="48" spans="1:16">
      <c r="A48" s="28" t="s">
        <v>40</v>
      </c>
      <c r="B48" s="36">
        <v>0</v>
      </c>
      <c r="C48" s="36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5">
        <v>0</v>
      </c>
      <c r="K48" s="22">
        <v>0</v>
      </c>
      <c r="L48" s="19">
        <v>0</v>
      </c>
      <c r="M48" s="19">
        <v>0</v>
      </c>
      <c r="N48" s="23">
        <v>0</v>
      </c>
      <c r="O48" s="19">
        <v>0</v>
      </c>
      <c r="P48" s="18">
        <f t="shared" si="3"/>
        <v>0</v>
      </c>
    </row>
    <row r="49" spans="1:16">
      <c r="A49" s="28" t="s">
        <v>41</v>
      </c>
      <c r="B49" s="36">
        <v>0</v>
      </c>
      <c r="C49" s="36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3"/>
        <v>0</v>
      </c>
    </row>
    <row r="50" spans="1:16">
      <c r="A50" s="28" t="s">
        <v>42</v>
      </c>
      <c r="B50" s="36">
        <v>0</v>
      </c>
      <c r="C50" s="36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5">
        <v>0</v>
      </c>
      <c r="K50" s="22">
        <v>0</v>
      </c>
      <c r="L50" s="19">
        <v>0</v>
      </c>
      <c r="M50" s="19">
        <v>0</v>
      </c>
      <c r="N50" s="23">
        <v>0</v>
      </c>
      <c r="O50" s="19">
        <v>0</v>
      </c>
      <c r="P50" s="18">
        <f t="shared" si="3"/>
        <v>0</v>
      </c>
    </row>
    <row r="51" spans="1:16" s="31" customFormat="1">
      <c r="A51" s="27" t="s">
        <v>43</v>
      </c>
      <c r="B51" s="35">
        <f>B52+B53+B54+B55+B56+B57+B58+B59+B60</f>
        <v>5770000</v>
      </c>
      <c r="C51" s="35">
        <f>C52+C53+C54+C55+C56+C57+C58+C59+C60</f>
        <v>5770000</v>
      </c>
      <c r="D51" s="24">
        <f t="shared" ref="D51:J51" si="12">+D52+D53+D54+D55+D56+D57+D58+D59+D60</f>
        <v>225000</v>
      </c>
      <c r="E51" s="24">
        <f t="shared" si="12"/>
        <v>0</v>
      </c>
      <c r="F51" s="24">
        <f t="shared" si="12"/>
        <v>0</v>
      </c>
      <c r="G51" s="24">
        <f t="shared" si="12"/>
        <v>199499.98</v>
      </c>
      <c r="H51" s="24">
        <f t="shared" si="12"/>
        <v>411345.11</v>
      </c>
      <c r="I51" s="24">
        <f t="shared" si="12"/>
        <v>58454.82</v>
      </c>
      <c r="J51" s="24">
        <f t="shared" si="12"/>
        <v>77939.75</v>
      </c>
      <c r="K51" s="30">
        <f>+K52+K53+K54+K55+K56+K58+K59+K60</f>
        <v>159282.9</v>
      </c>
      <c r="L51" s="30">
        <f>+L52+L53+L54+L55+L56+L58+L59+L60</f>
        <v>532100.53</v>
      </c>
      <c r="M51" s="30">
        <f>+M52+M53+M54+M55+M56+M58+M59+M60+M57</f>
        <v>3115741.35</v>
      </c>
      <c r="N51" s="24">
        <f t="shared" ref="N51" si="13">+N52+N53+N54+N55+N56+N57+N58+N59+N60</f>
        <v>0</v>
      </c>
      <c r="O51" s="30">
        <f t="shared" ref="O51" si="14">+O52+O53+O54+O55+O56+O58+O59+O60</f>
        <v>0</v>
      </c>
      <c r="P51" s="30">
        <f>P52+P53+P54+P55+P56+P58+P59+P60+P57</f>
        <v>4779364.4399999995</v>
      </c>
    </row>
    <row r="52" spans="1:16">
      <c r="A52" s="28" t="s">
        <v>44</v>
      </c>
      <c r="B52" s="36">
        <v>1735000</v>
      </c>
      <c r="C52" s="36">
        <v>1735000</v>
      </c>
      <c r="D52" s="23">
        <v>225000</v>
      </c>
      <c r="E52" s="23">
        <v>0</v>
      </c>
      <c r="F52" s="23">
        <v>0</v>
      </c>
      <c r="G52" s="23">
        <v>0</v>
      </c>
      <c r="H52" s="23">
        <v>411345.11</v>
      </c>
      <c r="I52" s="23">
        <v>58454.82</v>
      </c>
      <c r="J52" s="25">
        <v>77939.75</v>
      </c>
      <c r="K52" s="22">
        <v>159282.9</v>
      </c>
      <c r="L52" s="23">
        <v>337695.53</v>
      </c>
      <c r="M52" s="19">
        <v>257821.36</v>
      </c>
      <c r="N52" s="23">
        <v>0</v>
      </c>
      <c r="O52" s="19">
        <v>0</v>
      </c>
      <c r="P52" s="18">
        <f>SUM(D52:O52)</f>
        <v>1527539.4699999997</v>
      </c>
    </row>
    <row r="53" spans="1:16">
      <c r="A53" s="28" t="s">
        <v>45</v>
      </c>
      <c r="B53" s="36">
        <v>350000</v>
      </c>
      <c r="C53" s="36">
        <v>350000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5">
        <v>0</v>
      </c>
      <c r="K53" s="22">
        <v>0</v>
      </c>
      <c r="L53" s="20">
        <v>0</v>
      </c>
      <c r="M53" s="20">
        <v>0</v>
      </c>
      <c r="N53" s="23">
        <v>0</v>
      </c>
      <c r="O53" s="19">
        <v>0</v>
      </c>
      <c r="P53" s="18">
        <f t="shared" si="3"/>
        <v>0</v>
      </c>
    </row>
    <row r="54" spans="1:16">
      <c r="A54" s="28" t="s">
        <v>46</v>
      </c>
      <c r="B54" s="36">
        <v>10000</v>
      </c>
      <c r="C54" s="36">
        <v>10000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3">
        <v>0</v>
      </c>
      <c r="M54" s="19">
        <v>0</v>
      </c>
      <c r="N54" s="20">
        <v>0</v>
      </c>
      <c r="O54" s="20">
        <v>0</v>
      </c>
      <c r="P54" s="18">
        <f t="shared" si="3"/>
        <v>0</v>
      </c>
    </row>
    <row r="55" spans="1:16">
      <c r="A55" s="28" t="s">
        <v>47</v>
      </c>
      <c r="B55" s="36">
        <v>0</v>
      </c>
      <c r="C55" s="36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5">
        <v>0</v>
      </c>
      <c r="K55" s="22">
        <v>0</v>
      </c>
      <c r="L55" s="23">
        <v>0</v>
      </c>
      <c r="M55" s="19">
        <v>0</v>
      </c>
      <c r="N55" s="23">
        <v>0</v>
      </c>
      <c r="O55" s="19">
        <v>0</v>
      </c>
      <c r="P55" s="18">
        <f t="shared" si="3"/>
        <v>0</v>
      </c>
    </row>
    <row r="56" spans="1:16">
      <c r="A56" s="28" t="s">
        <v>48</v>
      </c>
      <c r="B56" s="36">
        <v>3575000</v>
      </c>
      <c r="C56" s="36">
        <v>3575000</v>
      </c>
      <c r="D56" s="23">
        <v>0</v>
      </c>
      <c r="E56" s="23">
        <v>0</v>
      </c>
      <c r="F56" s="23">
        <v>0</v>
      </c>
      <c r="G56" s="23">
        <v>199499.98</v>
      </c>
      <c r="H56" s="23">
        <v>0</v>
      </c>
      <c r="I56" s="23">
        <v>0</v>
      </c>
      <c r="J56" s="25">
        <v>0</v>
      </c>
      <c r="K56" s="22">
        <v>0</v>
      </c>
      <c r="L56" s="23">
        <v>194405</v>
      </c>
      <c r="M56" s="19">
        <v>2857919.99</v>
      </c>
      <c r="N56" s="23">
        <v>0</v>
      </c>
      <c r="O56" s="19">
        <v>0</v>
      </c>
      <c r="P56" s="18">
        <f t="shared" si="3"/>
        <v>3251824.97</v>
      </c>
    </row>
    <row r="57" spans="1:16">
      <c r="A57" s="28" t="s">
        <v>49</v>
      </c>
      <c r="B57" s="36">
        <v>100000</v>
      </c>
      <c r="C57" s="36">
        <v>100000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18">
        <f t="shared" si="3"/>
        <v>0</v>
      </c>
    </row>
    <row r="58" spans="1:16">
      <c r="A58" s="28" t="s">
        <v>50</v>
      </c>
      <c r="B58" s="36">
        <v>0</v>
      </c>
      <c r="C58" s="36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2">
        <v>0</v>
      </c>
      <c r="L58" s="23">
        <v>0</v>
      </c>
      <c r="M58" s="19">
        <v>0</v>
      </c>
      <c r="N58" s="23">
        <v>0</v>
      </c>
      <c r="O58" s="19">
        <v>0</v>
      </c>
      <c r="P58" s="18">
        <f t="shared" si="3"/>
        <v>0</v>
      </c>
    </row>
    <row r="59" spans="1:16">
      <c r="A59" s="28" t="s">
        <v>51</v>
      </c>
      <c r="B59" s="36">
        <v>0</v>
      </c>
      <c r="C59" s="36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5">
        <v>0</v>
      </c>
      <c r="K59" s="22">
        <v>0</v>
      </c>
      <c r="L59" s="23">
        <v>0</v>
      </c>
      <c r="M59" s="19">
        <v>0</v>
      </c>
      <c r="N59" s="23">
        <v>0</v>
      </c>
      <c r="O59" s="19">
        <v>0</v>
      </c>
      <c r="P59" s="18">
        <f t="shared" si="3"/>
        <v>0</v>
      </c>
    </row>
    <row r="60" spans="1:16">
      <c r="A60" s="28" t="s">
        <v>52</v>
      </c>
      <c r="B60" s="36">
        <v>0</v>
      </c>
      <c r="C60" s="36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5">
        <v>0</v>
      </c>
      <c r="K60" s="22">
        <v>0</v>
      </c>
      <c r="L60" s="23">
        <v>0</v>
      </c>
      <c r="M60" s="19">
        <v>0</v>
      </c>
      <c r="N60" s="23">
        <v>0</v>
      </c>
      <c r="O60" s="19">
        <v>0</v>
      </c>
      <c r="P60" s="18">
        <f t="shared" si="3"/>
        <v>0</v>
      </c>
    </row>
    <row r="61" spans="1:16">
      <c r="A61" s="27" t="s">
        <v>53</v>
      </c>
      <c r="B61" s="35">
        <f>B62+B63+B64+B65</f>
        <v>0</v>
      </c>
      <c r="C61" s="35">
        <f>C62+C63+C64+C65</f>
        <v>0</v>
      </c>
      <c r="D61" s="18">
        <f t="shared" ref="D61:L61" si="15">+D62+D63+D64+D65</f>
        <v>0</v>
      </c>
      <c r="E61" s="18">
        <f t="shared" si="15"/>
        <v>0</v>
      </c>
      <c r="F61" s="18">
        <f t="shared" si="15"/>
        <v>0</v>
      </c>
      <c r="G61" s="18">
        <f t="shared" si="15"/>
        <v>0</v>
      </c>
      <c r="H61" s="18">
        <f t="shared" si="15"/>
        <v>0</v>
      </c>
      <c r="I61" s="18">
        <f t="shared" si="15"/>
        <v>0</v>
      </c>
      <c r="J61" s="18">
        <f t="shared" si="15"/>
        <v>0</v>
      </c>
      <c r="K61" s="18">
        <f t="shared" si="15"/>
        <v>0</v>
      </c>
      <c r="L61" s="18">
        <f t="shared" si="15"/>
        <v>0</v>
      </c>
      <c r="M61" s="18">
        <f t="shared" ref="M61:P61" si="16">+M62+M63+M64+M65</f>
        <v>0</v>
      </c>
      <c r="N61" s="18">
        <f t="shared" si="16"/>
        <v>0</v>
      </c>
      <c r="O61" s="18">
        <f t="shared" si="16"/>
        <v>0</v>
      </c>
      <c r="P61" s="18">
        <f t="shared" si="16"/>
        <v>0</v>
      </c>
    </row>
    <row r="62" spans="1:16">
      <c r="A62" s="28" t="s">
        <v>54</v>
      </c>
      <c r="B62" s="36">
        <v>0</v>
      </c>
      <c r="C62" s="36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5">
        <v>0</v>
      </c>
      <c r="K62" s="22">
        <v>0</v>
      </c>
      <c r="L62" s="19">
        <v>0</v>
      </c>
      <c r="M62" s="19">
        <v>0</v>
      </c>
      <c r="N62" s="23">
        <v>0</v>
      </c>
      <c r="O62" s="19">
        <v>0</v>
      </c>
      <c r="P62" s="18">
        <f t="shared" si="3"/>
        <v>0</v>
      </c>
    </row>
    <row r="63" spans="1:16">
      <c r="A63" s="28" t="s">
        <v>55</v>
      </c>
      <c r="B63" s="36">
        <v>0</v>
      </c>
      <c r="C63" s="36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5">
        <v>0</v>
      </c>
      <c r="K63" s="22">
        <v>0</v>
      </c>
      <c r="L63" s="19">
        <v>0</v>
      </c>
      <c r="M63" s="19">
        <v>0</v>
      </c>
      <c r="N63" s="23">
        <v>0</v>
      </c>
      <c r="O63" s="19">
        <v>0</v>
      </c>
      <c r="P63" s="18">
        <f t="shared" si="3"/>
        <v>0</v>
      </c>
    </row>
    <row r="64" spans="1:16">
      <c r="A64" s="28" t="s">
        <v>56</v>
      </c>
      <c r="B64" s="36">
        <v>0</v>
      </c>
      <c r="C64" s="36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5">
        <v>0</v>
      </c>
      <c r="K64" s="22">
        <v>0</v>
      </c>
      <c r="L64" s="19">
        <v>0</v>
      </c>
      <c r="M64" s="19">
        <v>0</v>
      </c>
      <c r="N64" s="23">
        <v>0</v>
      </c>
      <c r="O64" s="19">
        <v>0</v>
      </c>
      <c r="P64" s="18">
        <f t="shared" si="3"/>
        <v>0</v>
      </c>
    </row>
    <row r="65" spans="1:16">
      <c r="A65" s="28" t="s">
        <v>57</v>
      </c>
      <c r="B65" s="36">
        <v>0</v>
      </c>
      <c r="C65" s="36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5">
        <v>0</v>
      </c>
      <c r="K65" s="22">
        <v>0</v>
      </c>
      <c r="L65" s="19">
        <v>0</v>
      </c>
      <c r="M65" s="19">
        <v>0</v>
      </c>
      <c r="N65" s="23">
        <v>0</v>
      </c>
      <c r="O65" s="19">
        <v>0</v>
      </c>
      <c r="P65" s="18">
        <f t="shared" si="3"/>
        <v>0</v>
      </c>
    </row>
    <row r="66" spans="1:16">
      <c r="A66" s="27" t="s">
        <v>58</v>
      </c>
      <c r="B66" s="35">
        <f>B67+B68</f>
        <v>0</v>
      </c>
      <c r="C66" s="35">
        <f>C67+C68</f>
        <v>0</v>
      </c>
      <c r="D66" s="24">
        <f t="shared" ref="D66:L66" si="17">+D67+D68</f>
        <v>0</v>
      </c>
      <c r="E66" s="24">
        <f t="shared" si="17"/>
        <v>0</v>
      </c>
      <c r="F66" s="24">
        <f t="shared" si="17"/>
        <v>0</v>
      </c>
      <c r="G66" s="24">
        <f t="shared" si="17"/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24">
        <f t="shared" ref="M66:P66" si="18">+M67+M68</f>
        <v>0</v>
      </c>
      <c r="N66" s="24">
        <f t="shared" si="18"/>
        <v>0</v>
      </c>
      <c r="O66" s="24">
        <f t="shared" si="18"/>
        <v>0</v>
      </c>
      <c r="P66" s="24">
        <f t="shared" si="18"/>
        <v>0</v>
      </c>
    </row>
    <row r="67" spans="1:16">
      <c r="A67" s="28" t="s">
        <v>59</v>
      </c>
      <c r="B67" s="36">
        <v>0</v>
      </c>
      <c r="C67" s="36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5">
        <v>0</v>
      </c>
      <c r="J67" s="25">
        <v>0</v>
      </c>
      <c r="K67" s="25">
        <v>0</v>
      </c>
      <c r="L67" s="19">
        <v>0</v>
      </c>
      <c r="M67" s="19">
        <v>0</v>
      </c>
      <c r="N67" s="23">
        <v>0</v>
      </c>
      <c r="O67" s="19">
        <v>0</v>
      </c>
      <c r="P67" s="18">
        <f t="shared" si="3"/>
        <v>0</v>
      </c>
    </row>
    <row r="68" spans="1:16">
      <c r="A68" s="28" t="s">
        <v>60</v>
      </c>
      <c r="B68" s="36">
        <v>0</v>
      </c>
      <c r="C68" s="36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3">
        <v>0</v>
      </c>
      <c r="O68" s="20">
        <v>0</v>
      </c>
      <c r="P68" s="18">
        <f t="shared" si="3"/>
        <v>0</v>
      </c>
    </row>
    <row r="69" spans="1:16">
      <c r="A69" s="27" t="s">
        <v>61</v>
      </c>
      <c r="B69" s="35">
        <f>B70+B71+B72</f>
        <v>0</v>
      </c>
      <c r="C69" s="35">
        <f>C70+C71+C72</f>
        <v>0</v>
      </c>
      <c r="D69" s="24">
        <f t="shared" ref="D69:L69" si="19">+D70+D71+D72</f>
        <v>0</v>
      </c>
      <c r="E69" s="24">
        <f t="shared" si="19"/>
        <v>0</v>
      </c>
      <c r="F69" s="24">
        <f t="shared" si="19"/>
        <v>0</v>
      </c>
      <c r="G69" s="24">
        <f t="shared" si="19"/>
        <v>0</v>
      </c>
      <c r="H69" s="24">
        <f t="shared" si="19"/>
        <v>0</v>
      </c>
      <c r="I69" s="24">
        <f t="shared" si="19"/>
        <v>0</v>
      </c>
      <c r="J69" s="24">
        <f t="shared" si="19"/>
        <v>0</v>
      </c>
      <c r="K69" s="24">
        <f t="shared" si="19"/>
        <v>0</v>
      </c>
      <c r="L69" s="24">
        <f t="shared" si="19"/>
        <v>0</v>
      </c>
      <c r="M69" s="24">
        <f t="shared" ref="M69:P69" si="20">+M70+M71+M72</f>
        <v>0</v>
      </c>
      <c r="N69" s="24">
        <f t="shared" si="20"/>
        <v>0</v>
      </c>
      <c r="O69" s="24">
        <f t="shared" si="20"/>
        <v>0</v>
      </c>
      <c r="P69" s="24">
        <f t="shared" si="20"/>
        <v>0</v>
      </c>
    </row>
    <row r="70" spans="1:16">
      <c r="A70" s="28" t="s">
        <v>62</v>
      </c>
      <c r="B70" s="36">
        <v>0</v>
      </c>
      <c r="C70" s="36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5">
        <v>0</v>
      </c>
      <c r="J70" s="25">
        <v>0</v>
      </c>
      <c r="K70" s="25">
        <v>0</v>
      </c>
      <c r="L70" s="19">
        <v>0</v>
      </c>
      <c r="M70" s="19">
        <v>0</v>
      </c>
      <c r="N70" s="23">
        <v>0</v>
      </c>
      <c r="O70" s="19">
        <v>0</v>
      </c>
      <c r="P70" s="18">
        <f t="shared" si="3"/>
        <v>0</v>
      </c>
    </row>
    <row r="71" spans="1:16">
      <c r="A71" s="28" t="s">
        <v>63</v>
      </c>
      <c r="B71" s="36">
        <v>0</v>
      </c>
      <c r="C71" s="36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3">
        <v>0</v>
      </c>
      <c r="O71" s="20">
        <v>0</v>
      </c>
      <c r="P71" s="18">
        <f t="shared" si="3"/>
        <v>0</v>
      </c>
    </row>
    <row r="72" spans="1:16">
      <c r="A72" s="28" t="s">
        <v>64</v>
      </c>
      <c r="B72" s="36">
        <v>0</v>
      </c>
      <c r="C72" s="36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3">
        <v>0</v>
      </c>
      <c r="O72" s="20">
        <v>0</v>
      </c>
      <c r="P72" s="18">
        <f t="shared" si="3"/>
        <v>0</v>
      </c>
    </row>
    <row r="73" spans="1:16">
      <c r="A73" s="26" t="s">
        <v>67</v>
      </c>
      <c r="B73" s="35">
        <f>B74</f>
        <v>0</v>
      </c>
      <c r="C73" s="35">
        <f>C74</f>
        <v>0</v>
      </c>
      <c r="D73" s="24">
        <f t="shared" ref="D73:L73" si="21">+D74+D77+D80</f>
        <v>0</v>
      </c>
      <c r="E73" s="24">
        <f t="shared" si="21"/>
        <v>0</v>
      </c>
      <c r="F73" s="24">
        <f t="shared" si="21"/>
        <v>0</v>
      </c>
      <c r="G73" s="24">
        <f t="shared" si="21"/>
        <v>0</v>
      </c>
      <c r="H73" s="24">
        <f t="shared" si="21"/>
        <v>0</v>
      </c>
      <c r="I73" s="24">
        <f t="shared" si="21"/>
        <v>0</v>
      </c>
      <c r="J73" s="24">
        <f t="shared" si="21"/>
        <v>0</v>
      </c>
      <c r="K73" s="24">
        <f t="shared" si="21"/>
        <v>0</v>
      </c>
      <c r="L73" s="24">
        <f t="shared" si="21"/>
        <v>0</v>
      </c>
      <c r="M73" s="24">
        <f t="shared" ref="M73:P73" si="22">+M74+M77+M80</f>
        <v>0</v>
      </c>
      <c r="N73" s="24">
        <f t="shared" si="22"/>
        <v>0</v>
      </c>
      <c r="O73" s="24">
        <f t="shared" si="22"/>
        <v>0</v>
      </c>
      <c r="P73" s="24">
        <f t="shared" si="22"/>
        <v>0</v>
      </c>
    </row>
    <row r="74" spans="1:16">
      <c r="A74" s="27" t="s">
        <v>68</v>
      </c>
      <c r="B74" s="35">
        <f>B75+B76</f>
        <v>0</v>
      </c>
      <c r="C74" s="35">
        <f>C75+C76</f>
        <v>0</v>
      </c>
      <c r="D74" s="24">
        <f t="shared" ref="D74:L74" si="23">+D75+D76</f>
        <v>0</v>
      </c>
      <c r="E74" s="24">
        <f t="shared" si="23"/>
        <v>0</v>
      </c>
      <c r="F74" s="24">
        <f t="shared" si="23"/>
        <v>0</v>
      </c>
      <c r="G74" s="24">
        <f t="shared" si="23"/>
        <v>0</v>
      </c>
      <c r="H74" s="24">
        <f t="shared" si="23"/>
        <v>0</v>
      </c>
      <c r="I74" s="24">
        <f t="shared" si="23"/>
        <v>0</v>
      </c>
      <c r="J74" s="24">
        <f t="shared" si="23"/>
        <v>0</v>
      </c>
      <c r="K74" s="24">
        <f t="shared" si="23"/>
        <v>0</v>
      </c>
      <c r="L74" s="24">
        <f t="shared" si="23"/>
        <v>0</v>
      </c>
      <c r="M74" s="24">
        <f t="shared" ref="M74:P74" si="24">+M75+M76</f>
        <v>0</v>
      </c>
      <c r="N74" s="24">
        <f t="shared" si="24"/>
        <v>0</v>
      </c>
      <c r="O74" s="24">
        <f t="shared" si="24"/>
        <v>0</v>
      </c>
      <c r="P74" s="24">
        <f t="shared" si="24"/>
        <v>0</v>
      </c>
    </row>
    <row r="75" spans="1:16">
      <c r="A75" s="28" t="s">
        <v>69</v>
      </c>
      <c r="B75" s="36">
        <v>0</v>
      </c>
      <c r="C75" s="36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18">
        <f t="shared" ref="P75:P81" si="25">SUM(D75:O75)</f>
        <v>0</v>
      </c>
    </row>
    <row r="76" spans="1:16">
      <c r="A76" s="28" t="s">
        <v>70</v>
      </c>
      <c r="B76" s="36">
        <v>0</v>
      </c>
      <c r="C76" s="36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5">
        <v>0</v>
      </c>
      <c r="J76" s="25">
        <v>0</v>
      </c>
      <c r="K76" s="25">
        <v>0</v>
      </c>
      <c r="L76" s="19">
        <v>0</v>
      </c>
      <c r="M76" s="19">
        <v>0</v>
      </c>
      <c r="N76" s="23">
        <v>0</v>
      </c>
      <c r="O76" s="19">
        <v>0</v>
      </c>
      <c r="P76" s="18">
        <f t="shared" si="25"/>
        <v>0</v>
      </c>
    </row>
    <row r="77" spans="1:16">
      <c r="A77" s="27" t="s">
        <v>71</v>
      </c>
      <c r="B77" s="35">
        <f>B78+B79</f>
        <v>0</v>
      </c>
      <c r="C77" s="35">
        <f>C78+C79</f>
        <v>0</v>
      </c>
      <c r="D77" s="24">
        <f t="shared" ref="D77:L77" si="26">+D78+D79</f>
        <v>0</v>
      </c>
      <c r="E77" s="24">
        <f t="shared" si="26"/>
        <v>0</v>
      </c>
      <c r="F77" s="24">
        <f t="shared" si="26"/>
        <v>0</v>
      </c>
      <c r="G77" s="24">
        <f t="shared" si="26"/>
        <v>0</v>
      </c>
      <c r="H77" s="24">
        <f t="shared" si="26"/>
        <v>0</v>
      </c>
      <c r="I77" s="24">
        <f t="shared" si="26"/>
        <v>0</v>
      </c>
      <c r="J77" s="24">
        <f t="shared" si="26"/>
        <v>0</v>
      </c>
      <c r="K77" s="24">
        <f t="shared" si="26"/>
        <v>0</v>
      </c>
      <c r="L77" s="24">
        <f t="shared" si="26"/>
        <v>0</v>
      </c>
      <c r="M77" s="24">
        <f t="shared" ref="M77:P77" si="27">+M78+M79</f>
        <v>0</v>
      </c>
      <c r="N77" s="24">
        <f t="shared" si="27"/>
        <v>0</v>
      </c>
      <c r="O77" s="24">
        <f t="shared" si="27"/>
        <v>0</v>
      </c>
      <c r="P77" s="24">
        <f t="shared" si="27"/>
        <v>0</v>
      </c>
    </row>
    <row r="78" spans="1:16">
      <c r="A78" s="28" t="s">
        <v>72</v>
      </c>
      <c r="B78" s="36">
        <v>0</v>
      </c>
      <c r="C78" s="36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5">
        <v>0</v>
      </c>
      <c r="J78" s="25">
        <v>0</v>
      </c>
      <c r="K78" s="25">
        <v>0</v>
      </c>
      <c r="L78" s="19">
        <v>0</v>
      </c>
      <c r="M78" s="19">
        <v>0</v>
      </c>
      <c r="N78" s="23">
        <v>0</v>
      </c>
      <c r="O78" s="19">
        <v>0</v>
      </c>
      <c r="P78" s="18">
        <f t="shared" si="25"/>
        <v>0</v>
      </c>
    </row>
    <row r="79" spans="1:16">
      <c r="A79" s="28" t="s">
        <v>73</v>
      </c>
      <c r="B79" s="36">
        <v>0</v>
      </c>
      <c r="C79" s="36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5"/>
        <v>0</v>
      </c>
    </row>
    <row r="80" spans="1:16">
      <c r="A80" s="27" t="s">
        <v>74</v>
      </c>
      <c r="B80" s="35">
        <f>B81</f>
        <v>0</v>
      </c>
      <c r="C80" s="35">
        <f>C81</f>
        <v>0</v>
      </c>
      <c r="D80" s="24">
        <f t="shared" ref="D80:L80" si="28">+D81</f>
        <v>0</v>
      </c>
      <c r="E80" s="24">
        <f t="shared" si="28"/>
        <v>0</v>
      </c>
      <c r="F80" s="24">
        <f t="shared" si="28"/>
        <v>0</v>
      </c>
      <c r="G80" s="24">
        <f t="shared" si="28"/>
        <v>0</v>
      </c>
      <c r="H80" s="24">
        <f t="shared" si="28"/>
        <v>0</v>
      </c>
      <c r="I80" s="24">
        <f t="shared" si="28"/>
        <v>0</v>
      </c>
      <c r="J80" s="24">
        <f t="shared" si="28"/>
        <v>0</v>
      </c>
      <c r="K80" s="24">
        <f t="shared" si="28"/>
        <v>0</v>
      </c>
      <c r="L80" s="24">
        <f t="shared" si="28"/>
        <v>0</v>
      </c>
      <c r="M80" s="24">
        <f t="shared" ref="M80:P80" si="29">+M81</f>
        <v>0</v>
      </c>
      <c r="N80" s="24">
        <f t="shared" si="29"/>
        <v>0</v>
      </c>
      <c r="O80" s="24">
        <f t="shared" si="29"/>
        <v>0</v>
      </c>
      <c r="P80" s="24">
        <f t="shared" si="29"/>
        <v>0</v>
      </c>
    </row>
    <row r="81" spans="1:16">
      <c r="A81" s="28" t="s">
        <v>75</v>
      </c>
      <c r="B81" s="36">
        <v>0</v>
      </c>
      <c r="C81" s="36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5">
        <v>0</v>
      </c>
      <c r="J81" s="23">
        <v>0</v>
      </c>
      <c r="K81" s="25">
        <v>0</v>
      </c>
      <c r="L81" s="19">
        <v>0</v>
      </c>
      <c r="M81" s="19">
        <v>0</v>
      </c>
      <c r="N81" s="23">
        <v>0</v>
      </c>
      <c r="O81" s="19">
        <v>0</v>
      </c>
      <c r="P81" s="18">
        <f t="shared" si="25"/>
        <v>0</v>
      </c>
    </row>
    <row r="82" spans="1:16">
      <c r="A82" s="29" t="s">
        <v>65</v>
      </c>
      <c r="B82" s="34">
        <f>B73+B8</f>
        <v>239151602</v>
      </c>
      <c r="C82" s="34">
        <f>C73+C8</f>
        <v>254151602</v>
      </c>
      <c r="D82" s="21">
        <f t="shared" ref="D82:L82" si="30">+D8</f>
        <v>14242901</v>
      </c>
      <c r="E82" s="21">
        <f t="shared" si="30"/>
        <v>22622447.649999999</v>
      </c>
      <c r="F82" s="21">
        <f t="shared" si="30"/>
        <v>19877664.859999999</v>
      </c>
      <c r="G82" s="21">
        <f t="shared" si="30"/>
        <v>13544280.700000001</v>
      </c>
      <c r="H82" s="21">
        <f t="shared" si="30"/>
        <v>18782369.109999999</v>
      </c>
      <c r="I82" s="21">
        <f t="shared" si="30"/>
        <v>27408423.630000003</v>
      </c>
      <c r="J82" s="21">
        <f t="shared" si="30"/>
        <v>12319891.460000001</v>
      </c>
      <c r="K82" s="21">
        <f t="shared" si="30"/>
        <v>12637337.59</v>
      </c>
      <c r="L82" s="21">
        <f t="shared" si="30"/>
        <v>17724692.510000002</v>
      </c>
      <c r="M82" s="21">
        <f t="shared" ref="M82:P82" si="31">+M8</f>
        <v>25649486.550000001</v>
      </c>
      <c r="N82" s="21">
        <f t="shared" si="31"/>
        <v>0</v>
      </c>
      <c r="O82" s="21">
        <f t="shared" si="31"/>
        <v>0</v>
      </c>
      <c r="P82" s="21">
        <f t="shared" si="31"/>
        <v>184809495.06</v>
      </c>
    </row>
    <row r="83" spans="1:16">
      <c r="A83" s="42"/>
    </row>
  </sheetData>
  <mergeCells count="9"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25" right="0.25" top="0.75" bottom="0.75" header="0.3" footer="0.3"/>
  <pageSetup paperSize="5" scale="73" orientation="landscape" r:id="rId1"/>
  <rowBreaks count="1" manualBreakCount="1">
    <brk id="38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86"/>
  <sheetViews>
    <sheetView showGridLines="0" tabSelected="1" view="pageBreakPreview" zoomScaleSheetLayoutView="100" workbookViewId="0">
      <selection activeCell="E75" sqref="E75"/>
    </sheetView>
  </sheetViews>
  <sheetFormatPr baseColWidth="10" defaultColWidth="11.42578125" defaultRowHeight="15"/>
  <cols>
    <col min="1" max="1" width="55.140625" customWidth="1"/>
    <col min="2" max="2" width="12.85546875" customWidth="1"/>
    <col min="3" max="4" width="13" customWidth="1"/>
    <col min="5" max="5" width="12.7109375" customWidth="1"/>
    <col min="6" max="6" width="12.85546875" customWidth="1"/>
    <col min="7" max="7" width="12.7109375" customWidth="1"/>
    <col min="8" max="8" width="13.28515625" customWidth="1"/>
    <col min="9" max="9" width="13.140625" customWidth="1"/>
    <col min="10" max="10" width="13.7109375" customWidth="1"/>
    <col min="11" max="11" width="12.85546875" customWidth="1"/>
    <col min="12" max="12" width="11.28515625" customWidth="1"/>
    <col min="13" max="13" width="10.7109375" customWidth="1"/>
    <col min="14" max="14" width="13.85546875" customWidth="1"/>
  </cols>
  <sheetData>
    <row r="1" spans="1:15" ht="21" customHeight="1">
      <c r="A1" s="72" t="s">
        <v>99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5" ht="18.600000000000001" customHeight="1">
      <c r="A2" s="66" t="s">
        <v>98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5">
      <c r="A3" s="68">
        <v>2023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5" ht="15.75" customHeight="1">
      <c r="A4" s="70" t="s">
        <v>92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5" ht="15.75" customHeight="1">
      <c r="A5" s="71" t="s">
        <v>77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5" ht="18.600000000000001" customHeight="1">
      <c r="A6" s="37" t="s">
        <v>66</v>
      </c>
      <c r="B6" s="39" t="s">
        <v>79</v>
      </c>
      <c r="C6" s="39" t="s">
        <v>80</v>
      </c>
      <c r="D6" s="39" t="s">
        <v>81</v>
      </c>
      <c r="E6" s="39" t="s">
        <v>82</v>
      </c>
      <c r="F6" s="40" t="s">
        <v>83</v>
      </c>
      <c r="G6" s="39" t="s">
        <v>84</v>
      </c>
      <c r="H6" s="40" t="s">
        <v>85</v>
      </c>
      <c r="I6" s="39" t="s">
        <v>86</v>
      </c>
      <c r="J6" s="39" t="s">
        <v>87</v>
      </c>
      <c r="K6" s="39" t="s">
        <v>88</v>
      </c>
      <c r="L6" s="39" t="s">
        <v>89</v>
      </c>
      <c r="M6" s="40" t="s">
        <v>90</v>
      </c>
      <c r="N6" s="39" t="s">
        <v>78</v>
      </c>
    </row>
    <row r="7" spans="1:15">
      <c r="A7" s="43" t="s">
        <v>0</v>
      </c>
      <c r="B7" s="18">
        <f>+B8+B14+B24+B34+B43+B50+B60+B65+B68+B72</f>
        <v>14242901</v>
      </c>
      <c r="C7" s="18">
        <f>+C8+C14+C24+C34+C43+C50+C60+C65+C68+C72</f>
        <v>22622447.649999999</v>
      </c>
      <c r="D7" s="18">
        <f t="shared" ref="D7:M7" si="0">+D8+D14+D24+D34+D43+D50+D60+D65+D68+D72</f>
        <v>19877664.859999999</v>
      </c>
      <c r="E7" s="18">
        <f>+E8+E14+E24+E34+E34+E43+E50+E60+E65+E68+E72</f>
        <v>13544280.700000001</v>
      </c>
      <c r="F7" s="18">
        <f t="shared" si="0"/>
        <v>18782369.109999999</v>
      </c>
      <c r="G7" s="18">
        <f t="shared" si="0"/>
        <v>27408423.630000003</v>
      </c>
      <c r="H7" s="18">
        <f t="shared" si="0"/>
        <v>12319891.460000001</v>
      </c>
      <c r="I7" s="18">
        <f t="shared" si="0"/>
        <v>12637337.59</v>
      </c>
      <c r="J7" s="18">
        <f t="shared" si="0"/>
        <v>17724692.510000002</v>
      </c>
      <c r="K7" s="18">
        <f t="shared" si="0"/>
        <v>25649486.550000001</v>
      </c>
      <c r="L7" s="18">
        <f t="shared" si="0"/>
        <v>0</v>
      </c>
      <c r="M7" s="18">
        <f t="shared" si="0"/>
        <v>0</v>
      </c>
      <c r="N7" s="18">
        <f>+N8+N14+N24+N34+N43+N50+N60+N65+N68+N72</f>
        <v>184809495.06</v>
      </c>
    </row>
    <row r="8" spans="1:15">
      <c r="A8" s="27" t="s">
        <v>1</v>
      </c>
      <c r="B8" s="17">
        <f>+B9+B10+B11+B12+B13</f>
        <v>9913995.3399999999</v>
      </c>
      <c r="C8" s="17">
        <f t="shared" ref="C8" si="1">+C9+C10+C11+C12+C13</f>
        <v>10298569.640000001</v>
      </c>
      <c r="D8" s="17">
        <f t="shared" ref="D8:N8" si="2">+D9+D10+D11+D12+D13</f>
        <v>10444155.9</v>
      </c>
      <c r="E8" s="17">
        <f t="shared" si="2"/>
        <v>8660859.8000000007</v>
      </c>
      <c r="F8" s="17">
        <f t="shared" si="2"/>
        <v>8531382.7300000004</v>
      </c>
      <c r="G8" s="17">
        <f t="shared" si="2"/>
        <v>14141169.82</v>
      </c>
      <c r="H8" s="17">
        <f t="shared" si="2"/>
        <v>8892523.8100000005</v>
      </c>
      <c r="I8" s="17">
        <f t="shared" si="2"/>
        <v>9381899.8499999996</v>
      </c>
      <c r="J8" s="17">
        <f t="shared" si="2"/>
        <v>8164512.6600000001</v>
      </c>
      <c r="K8" s="17">
        <f t="shared" si="2"/>
        <v>12614120.810000001</v>
      </c>
      <c r="L8" s="17">
        <f t="shared" si="2"/>
        <v>0</v>
      </c>
      <c r="M8" s="17">
        <f t="shared" si="2"/>
        <v>0</v>
      </c>
      <c r="N8" s="17">
        <f t="shared" si="2"/>
        <v>101043190.36000001</v>
      </c>
    </row>
    <row r="9" spans="1:15">
      <c r="A9" s="28" t="s">
        <v>2</v>
      </c>
      <c r="B9" s="23">
        <v>8688190.0800000001</v>
      </c>
      <c r="C9" s="23">
        <v>9065190.0800000001</v>
      </c>
      <c r="D9" s="23">
        <v>9125381.7899999991</v>
      </c>
      <c r="E9" s="23">
        <v>7400624</v>
      </c>
      <c r="F9" s="23">
        <v>7269559.25</v>
      </c>
      <c r="G9" s="23">
        <v>6834190.0800000001</v>
      </c>
      <c r="H9" s="25">
        <v>7628506.75</v>
      </c>
      <c r="I9" s="22">
        <v>8117882.79</v>
      </c>
      <c r="J9" s="23">
        <v>6834340.0800000001</v>
      </c>
      <c r="K9" s="19">
        <v>11357006.75</v>
      </c>
      <c r="L9" s="23">
        <v>0</v>
      </c>
      <c r="M9" s="23">
        <v>0</v>
      </c>
      <c r="N9" s="18">
        <f>SUM(B9:M9)</f>
        <v>82320871.650000006</v>
      </c>
    </row>
    <row r="10" spans="1:15">
      <c r="A10" s="28" t="s">
        <v>3</v>
      </c>
      <c r="B10" s="23">
        <v>223500</v>
      </c>
      <c r="C10" s="23">
        <v>223500</v>
      </c>
      <c r="D10" s="23">
        <v>289520.13</v>
      </c>
      <c r="E10" s="23">
        <v>223500</v>
      </c>
      <c r="F10" s="23">
        <v>223500</v>
      </c>
      <c r="G10" s="23">
        <v>6266485.6799999997</v>
      </c>
      <c r="H10" s="25">
        <v>223500</v>
      </c>
      <c r="I10" s="22">
        <v>223500</v>
      </c>
      <c r="J10" s="23">
        <v>289655.52</v>
      </c>
      <c r="K10" s="19">
        <v>223500</v>
      </c>
      <c r="L10" s="23">
        <v>0</v>
      </c>
      <c r="M10" s="23">
        <v>0</v>
      </c>
      <c r="N10" s="18">
        <f>SUM(B10:M10)</f>
        <v>8410161.3300000001</v>
      </c>
    </row>
    <row r="11" spans="1:15">
      <c r="A11" s="28" t="s">
        <v>4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8">
        <f t="shared" ref="N11:N13" si="3">SUM(B11:M11)</f>
        <v>0</v>
      </c>
      <c r="O11" s="6"/>
    </row>
    <row r="12" spans="1:15">
      <c r="A12" s="28" t="s">
        <v>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5">
        <v>0</v>
      </c>
      <c r="I12" s="22">
        <v>0</v>
      </c>
      <c r="J12" s="23">
        <v>0</v>
      </c>
      <c r="K12" s="19">
        <v>0</v>
      </c>
      <c r="L12" s="23">
        <v>0</v>
      </c>
      <c r="M12" s="23">
        <v>0</v>
      </c>
      <c r="N12" s="18">
        <f t="shared" si="3"/>
        <v>0</v>
      </c>
    </row>
    <row r="13" spans="1:15">
      <c r="A13" s="28" t="s">
        <v>6</v>
      </c>
      <c r="B13" s="23">
        <v>1002305.26</v>
      </c>
      <c r="C13" s="23">
        <v>1009879.56</v>
      </c>
      <c r="D13" s="23">
        <v>1029253.98</v>
      </c>
      <c r="E13" s="23">
        <v>1036735.8</v>
      </c>
      <c r="F13" s="23">
        <v>1038323.48</v>
      </c>
      <c r="G13" s="23">
        <v>1040494.06</v>
      </c>
      <c r="H13" s="25">
        <v>1040517.06</v>
      </c>
      <c r="I13" s="22">
        <v>1040517.06</v>
      </c>
      <c r="J13" s="23">
        <v>1040517.06</v>
      </c>
      <c r="K13" s="19">
        <v>1033614.06</v>
      </c>
      <c r="L13" s="23">
        <v>0</v>
      </c>
      <c r="M13" s="23">
        <v>0</v>
      </c>
      <c r="N13" s="18">
        <f t="shared" si="3"/>
        <v>10312157.380000003</v>
      </c>
    </row>
    <row r="14" spans="1:15">
      <c r="A14" s="27" t="s">
        <v>7</v>
      </c>
      <c r="B14" s="17">
        <f>+B15+B16+B17+B18+B19+B20+B21+B22+B23</f>
        <v>4103905.66</v>
      </c>
      <c r="C14" s="17">
        <f t="shared" ref="C14" si="4">+C15+C16+C17+C18+C19+C20+C21+C22+C23</f>
        <v>2172796.19</v>
      </c>
      <c r="D14" s="17">
        <f t="shared" ref="D14:N14" si="5">+D15+D16+D17+D18+D19+D20+D21+D22+D23</f>
        <v>3734413.58</v>
      </c>
      <c r="E14" s="17">
        <f t="shared" si="5"/>
        <v>1956700.41</v>
      </c>
      <c r="F14" s="17">
        <f t="shared" si="5"/>
        <v>2552248.5300000003</v>
      </c>
      <c r="G14" s="17">
        <f t="shared" si="5"/>
        <v>6148821.7400000002</v>
      </c>
      <c r="H14" s="17">
        <f t="shared" si="5"/>
        <v>2771695.5700000003</v>
      </c>
      <c r="I14" s="17">
        <f t="shared" si="5"/>
        <v>2302774.84</v>
      </c>
      <c r="J14" s="17">
        <f t="shared" si="5"/>
        <v>4961596.57</v>
      </c>
      <c r="K14" s="17">
        <f t="shared" si="5"/>
        <v>2027258.2600000002</v>
      </c>
      <c r="L14" s="17">
        <f t="shared" si="5"/>
        <v>0</v>
      </c>
      <c r="M14" s="17">
        <f t="shared" si="5"/>
        <v>0</v>
      </c>
      <c r="N14" s="17">
        <f t="shared" si="5"/>
        <v>32732211.349999998</v>
      </c>
    </row>
    <row r="15" spans="1:15">
      <c r="A15" s="28" t="s">
        <v>8</v>
      </c>
      <c r="B15" s="23">
        <v>50714.83</v>
      </c>
      <c r="C15" s="23">
        <v>335029.09000000003</v>
      </c>
      <c r="D15" s="23">
        <v>583548.52</v>
      </c>
      <c r="E15" s="23">
        <v>683957.14</v>
      </c>
      <c r="F15" s="23">
        <v>454135.9</v>
      </c>
      <c r="G15" s="23">
        <v>630897.38</v>
      </c>
      <c r="H15" s="25">
        <v>599662.18000000005</v>
      </c>
      <c r="I15" s="22">
        <v>505407.76</v>
      </c>
      <c r="J15" s="23">
        <v>609406.13</v>
      </c>
      <c r="K15" s="19">
        <v>527991.53</v>
      </c>
      <c r="L15" s="23">
        <v>0</v>
      </c>
      <c r="M15" s="23">
        <v>0</v>
      </c>
      <c r="N15" s="18">
        <f>SUM(B15:M15)</f>
        <v>4980750.46</v>
      </c>
    </row>
    <row r="16" spans="1:15">
      <c r="A16" s="28" t="s">
        <v>9</v>
      </c>
      <c r="B16" s="23">
        <v>0</v>
      </c>
      <c r="C16" s="23">
        <v>0</v>
      </c>
      <c r="D16" s="23">
        <v>150000</v>
      </c>
      <c r="E16" s="23">
        <v>0</v>
      </c>
      <c r="F16" s="23">
        <v>0</v>
      </c>
      <c r="G16" s="23">
        <v>481500</v>
      </c>
      <c r="H16" s="25">
        <v>0</v>
      </c>
      <c r="I16" s="22">
        <v>150000</v>
      </c>
      <c r="J16" s="23">
        <v>90000.01</v>
      </c>
      <c r="K16" s="19">
        <v>71250.03</v>
      </c>
      <c r="L16" s="23">
        <v>0</v>
      </c>
      <c r="M16" s="23">
        <v>0</v>
      </c>
      <c r="N16" s="18">
        <f t="shared" ref="N16:N23" si="6">SUM(B16:M16)</f>
        <v>942750.04</v>
      </c>
    </row>
    <row r="17" spans="1:14">
      <c r="A17" s="28" t="s">
        <v>10</v>
      </c>
      <c r="B17" s="20">
        <v>227700</v>
      </c>
      <c r="C17" s="20">
        <v>240100</v>
      </c>
      <c r="D17" s="20">
        <v>257100</v>
      </c>
      <c r="E17" s="20">
        <v>241350</v>
      </c>
      <c r="F17" s="20">
        <v>241050</v>
      </c>
      <c r="G17" s="20">
        <v>241950</v>
      </c>
      <c r="H17" s="20">
        <v>242300</v>
      </c>
      <c r="I17" s="20">
        <v>241400</v>
      </c>
      <c r="J17" s="20">
        <v>241950</v>
      </c>
      <c r="K17" s="20">
        <v>240850</v>
      </c>
      <c r="L17" s="20">
        <v>0</v>
      </c>
      <c r="M17" s="20">
        <v>0</v>
      </c>
      <c r="N17" s="18">
        <f t="shared" si="6"/>
        <v>2415750</v>
      </c>
    </row>
    <row r="18" spans="1:14" s="32" customFormat="1">
      <c r="A18" s="28" t="s">
        <v>11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5">
        <v>0</v>
      </c>
      <c r="I18" s="22">
        <v>0</v>
      </c>
      <c r="J18" s="23">
        <v>0</v>
      </c>
      <c r="K18" s="19">
        <v>0</v>
      </c>
      <c r="L18" s="23">
        <v>0</v>
      </c>
      <c r="M18" s="23">
        <v>0</v>
      </c>
      <c r="N18" s="18">
        <f t="shared" si="6"/>
        <v>0</v>
      </c>
    </row>
    <row r="19" spans="1:14">
      <c r="A19" s="28" t="s">
        <v>12</v>
      </c>
      <c r="B19" s="23">
        <v>292433.40000000002</v>
      </c>
      <c r="C19" s="23">
        <v>400167.1</v>
      </c>
      <c r="D19" s="23">
        <v>397300.24</v>
      </c>
      <c r="E19" s="23">
        <v>397300.24</v>
      </c>
      <c r="F19" s="23">
        <v>292433.40000000002</v>
      </c>
      <c r="G19" s="23">
        <v>481167.09</v>
      </c>
      <c r="H19" s="25">
        <v>373433.39</v>
      </c>
      <c r="I19" s="22">
        <v>532167.07999999996</v>
      </c>
      <c r="J19" s="23">
        <v>322433.40000000002</v>
      </c>
      <c r="K19" s="19">
        <v>568167.1</v>
      </c>
      <c r="L19" s="23">
        <v>0</v>
      </c>
      <c r="M19" s="23">
        <v>0</v>
      </c>
      <c r="N19" s="18">
        <f t="shared" si="6"/>
        <v>4057002.44</v>
      </c>
    </row>
    <row r="20" spans="1:14" s="32" customFormat="1">
      <c r="A20" s="28" t="s">
        <v>13</v>
      </c>
      <c r="B20" s="20">
        <v>533057.43000000005</v>
      </c>
      <c r="C20" s="23">
        <v>0</v>
      </c>
      <c r="D20" s="23">
        <v>361307.3</v>
      </c>
      <c r="E20" s="20">
        <v>64204.06</v>
      </c>
      <c r="F20" s="23">
        <v>20729.21</v>
      </c>
      <c r="G20" s="23">
        <v>0</v>
      </c>
      <c r="H20" s="20">
        <v>0</v>
      </c>
      <c r="I20" s="20">
        <v>0</v>
      </c>
      <c r="J20" s="23">
        <v>0</v>
      </c>
      <c r="K20" s="19">
        <v>0</v>
      </c>
      <c r="L20" s="23">
        <v>0</v>
      </c>
      <c r="M20" s="23">
        <v>0</v>
      </c>
      <c r="N20" s="18">
        <f t="shared" si="6"/>
        <v>979298</v>
      </c>
    </row>
    <row r="21" spans="1:14">
      <c r="A21" s="28" t="s">
        <v>14</v>
      </c>
      <c r="B21" s="23">
        <v>3000000</v>
      </c>
      <c r="C21" s="20">
        <v>1100000</v>
      </c>
      <c r="D21" s="20">
        <v>0</v>
      </c>
      <c r="E21" s="23">
        <v>144988.96</v>
      </c>
      <c r="F21" s="20">
        <v>858000.02</v>
      </c>
      <c r="G21" s="20">
        <v>406600</v>
      </c>
      <c r="H21" s="23">
        <v>620000</v>
      </c>
      <c r="I21" s="22">
        <v>300000</v>
      </c>
      <c r="J21" s="20">
        <v>1218280.02</v>
      </c>
      <c r="K21" s="20">
        <v>417000</v>
      </c>
      <c r="L21" s="20">
        <v>0</v>
      </c>
      <c r="M21" s="20">
        <v>0</v>
      </c>
      <c r="N21" s="18">
        <f t="shared" si="6"/>
        <v>8064869</v>
      </c>
    </row>
    <row r="22" spans="1:14">
      <c r="A22" s="28" t="s">
        <v>15</v>
      </c>
      <c r="B22" s="23">
        <v>0</v>
      </c>
      <c r="C22" s="23">
        <v>97500</v>
      </c>
      <c r="D22" s="23">
        <v>1370701.3</v>
      </c>
      <c r="E22" s="23">
        <v>245500.01</v>
      </c>
      <c r="F22" s="23">
        <v>310000</v>
      </c>
      <c r="G22" s="23">
        <v>3302499.99</v>
      </c>
      <c r="H22" s="25">
        <v>772500</v>
      </c>
      <c r="I22" s="22">
        <v>410000</v>
      </c>
      <c r="J22" s="23">
        <v>1326425.57</v>
      </c>
      <c r="K22" s="19">
        <v>201999.6</v>
      </c>
      <c r="L22" s="23">
        <v>0</v>
      </c>
      <c r="M22" s="23">
        <v>0</v>
      </c>
      <c r="N22" s="18">
        <f t="shared" si="6"/>
        <v>8037126.4700000007</v>
      </c>
    </row>
    <row r="23" spans="1:14">
      <c r="A23" s="28" t="s">
        <v>16</v>
      </c>
      <c r="B23" s="36">
        <v>0</v>
      </c>
      <c r="C23" s="23">
        <v>0</v>
      </c>
      <c r="D23" s="23">
        <v>614456.22</v>
      </c>
      <c r="E23" s="23">
        <v>179400</v>
      </c>
      <c r="F23" s="23">
        <v>375900</v>
      </c>
      <c r="G23" s="23">
        <v>604207.28</v>
      </c>
      <c r="H23" s="23">
        <v>163800</v>
      </c>
      <c r="I23" s="25">
        <v>163800</v>
      </c>
      <c r="J23" s="23">
        <v>1153101.44</v>
      </c>
      <c r="K23" s="19">
        <v>0</v>
      </c>
      <c r="L23" s="23">
        <v>0</v>
      </c>
      <c r="M23" s="23">
        <v>0</v>
      </c>
      <c r="N23" s="18">
        <f t="shared" si="6"/>
        <v>3254664.94</v>
      </c>
    </row>
    <row r="24" spans="1:14">
      <c r="A24" s="27" t="s">
        <v>17</v>
      </c>
      <c r="B24" s="17">
        <f>+B25+B26+B27+B28+B29+B30+B31+B32+B33</f>
        <v>0</v>
      </c>
      <c r="C24" s="17">
        <f t="shared" ref="C24" si="7">+C25+C26+C27+C28+C29+C30+C31+C32+C33</f>
        <v>10151081.82</v>
      </c>
      <c r="D24" s="17">
        <f>+D25+D26+D27+D28+D29+D30+D31+D32+D33</f>
        <v>5699095.3799999999</v>
      </c>
      <c r="E24" s="17">
        <f t="shared" ref="E24" si="8">+E25+E26+E27+E28+E29+E30+E31+E32+E33</f>
        <v>2727220.5100000002</v>
      </c>
      <c r="F24" s="17">
        <f t="shared" ref="F24:N24" si="9">+F25+F26+F27+F28+F29+F30+F31+F32+F33</f>
        <v>7287392.7400000002</v>
      </c>
      <c r="G24" s="17">
        <f t="shared" si="9"/>
        <v>7059977.25</v>
      </c>
      <c r="H24" s="17">
        <f t="shared" si="9"/>
        <v>577732.33000000007</v>
      </c>
      <c r="I24" s="17">
        <f t="shared" si="9"/>
        <v>793380</v>
      </c>
      <c r="J24" s="17">
        <f t="shared" si="9"/>
        <v>4066482.75</v>
      </c>
      <c r="K24" s="17">
        <f t="shared" si="9"/>
        <v>7892366.1299999999</v>
      </c>
      <c r="L24" s="17">
        <f t="shared" si="9"/>
        <v>0</v>
      </c>
      <c r="M24" s="17">
        <f t="shared" si="9"/>
        <v>0</v>
      </c>
      <c r="N24" s="17">
        <f t="shared" si="9"/>
        <v>46254728.909999996</v>
      </c>
    </row>
    <row r="25" spans="1:14">
      <c r="A25" s="28" t="s">
        <v>18</v>
      </c>
      <c r="B25" s="23">
        <v>0</v>
      </c>
      <c r="C25" s="23">
        <v>33032.5</v>
      </c>
      <c r="D25" s="23">
        <v>0</v>
      </c>
      <c r="E25" s="23">
        <v>22540</v>
      </c>
      <c r="F25" s="23">
        <v>34346.54</v>
      </c>
      <c r="G25" s="23">
        <v>16320</v>
      </c>
      <c r="H25" s="25">
        <v>17766.669999999998</v>
      </c>
      <c r="I25" s="22">
        <v>0</v>
      </c>
      <c r="J25" s="23">
        <v>39260.26</v>
      </c>
      <c r="K25" s="19">
        <v>0</v>
      </c>
      <c r="L25" s="23">
        <v>0</v>
      </c>
      <c r="M25" s="23">
        <v>0</v>
      </c>
      <c r="N25" s="18">
        <f>SUM(B25:M25)</f>
        <v>163265.97</v>
      </c>
    </row>
    <row r="26" spans="1:14">
      <c r="A26" s="28" t="s">
        <v>19</v>
      </c>
      <c r="B26" s="20">
        <v>0</v>
      </c>
      <c r="C26" s="20">
        <v>9518678.0199999996</v>
      </c>
      <c r="D26" s="20">
        <v>4499000.01</v>
      </c>
      <c r="E26" s="23">
        <v>2008460</v>
      </c>
      <c r="F26" s="20">
        <v>6558794</v>
      </c>
      <c r="G26" s="20">
        <v>4881395</v>
      </c>
      <c r="H26" s="25">
        <v>0</v>
      </c>
      <c r="I26" s="22">
        <v>0</v>
      </c>
      <c r="J26" s="20">
        <v>2914692.71</v>
      </c>
      <c r="K26" s="20">
        <v>7300596.2800000003</v>
      </c>
      <c r="L26" s="20">
        <v>0</v>
      </c>
      <c r="M26" s="20">
        <v>0</v>
      </c>
      <c r="N26" s="18">
        <f t="shared" ref="N26:N33" si="10">SUM(B26:M26)</f>
        <v>37681616.020000003</v>
      </c>
    </row>
    <row r="27" spans="1:14">
      <c r="A27" s="28" t="s">
        <v>20</v>
      </c>
      <c r="B27" s="23">
        <v>0</v>
      </c>
      <c r="C27" s="23">
        <v>199685.5</v>
      </c>
      <c r="D27" s="23">
        <v>0</v>
      </c>
      <c r="E27" s="20">
        <v>0</v>
      </c>
      <c r="F27" s="23">
        <v>0</v>
      </c>
      <c r="G27" s="23">
        <v>0</v>
      </c>
      <c r="H27" s="20">
        <v>209965.66</v>
      </c>
      <c r="I27" s="20">
        <v>0</v>
      </c>
      <c r="J27" s="23">
        <v>0</v>
      </c>
      <c r="K27" s="19">
        <v>8448.7999999999993</v>
      </c>
      <c r="L27" s="23">
        <v>0</v>
      </c>
      <c r="M27" s="23">
        <v>0</v>
      </c>
      <c r="N27" s="18">
        <f t="shared" si="10"/>
        <v>418099.96</v>
      </c>
    </row>
    <row r="28" spans="1:14">
      <c r="A28" s="28" t="s">
        <v>21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5">
        <v>0</v>
      </c>
      <c r="I28" s="22">
        <v>0</v>
      </c>
      <c r="J28" s="23">
        <v>76936</v>
      </c>
      <c r="K28" s="19">
        <v>0</v>
      </c>
      <c r="L28" s="23">
        <v>0</v>
      </c>
      <c r="M28" s="23">
        <v>0</v>
      </c>
      <c r="N28" s="18">
        <f t="shared" si="10"/>
        <v>76936</v>
      </c>
    </row>
    <row r="29" spans="1:14">
      <c r="A29" s="28" t="s">
        <v>22</v>
      </c>
      <c r="B29" s="23">
        <v>0</v>
      </c>
      <c r="C29" s="23">
        <v>0</v>
      </c>
      <c r="D29" s="23">
        <v>0</v>
      </c>
      <c r="E29" s="23">
        <v>183054.22</v>
      </c>
      <c r="F29" s="23">
        <v>0</v>
      </c>
      <c r="G29" s="23">
        <v>0</v>
      </c>
      <c r="H29" s="25">
        <v>0</v>
      </c>
      <c r="I29" s="22">
        <v>0</v>
      </c>
      <c r="J29" s="23">
        <v>0</v>
      </c>
      <c r="K29" s="19">
        <v>0</v>
      </c>
      <c r="L29" s="23">
        <v>0</v>
      </c>
      <c r="M29" s="23">
        <v>0</v>
      </c>
      <c r="N29" s="18">
        <f t="shared" si="10"/>
        <v>183054.22</v>
      </c>
    </row>
    <row r="30" spans="1:14">
      <c r="A30" s="28" t="s">
        <v>23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707315.05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18">
        <f t="shared" si="10"/>
        <v>707315.05</v>
      </c>
    </row>
    <row r="31" spans="1:14">
      <c r="A31" s="28" t="s">
        <v>24</v>
      </c>
      <c r="B31" s="23">
        <v>0</v>
      </c>
      <c r="C31" s="23">
        <v>200113</v>
      </c>
      <c r="D31" s="23">
        <v>1099984.17</v>
      </c>
      <c r="E31" s="23">
        <v>408512.09</v>
      </c>
      <c r="F31" s="23">
        <v>658333</v>
      </c>
      <c r="G31" s="23">
        <v>618009.24</v>
      </c>
      <c r="H31" s="23">
        <v>350000</v>
      </c>
      <c r="I31" s="22">
        <v>568000</v>
      </c>
      <c r="J31" s="23">
        <v>536411</v>
      </c>
      <c r="K31" s="19">
        <v>583321.05000000005</v>
      </c>
      <c r="L31" s="23">
        <v>0</v>
      </c>
      <c r="M31" s="23">
        <v>0</v>
      </c>
      <c r="N31" s="18">
        <f t="shared" si="10"/>
        <v>5022683.55</v>
      </c>
    </row>
    <row r="32" spans="1:14">
      <c r="A32" s="28" t="s">
        <v>25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5">
        <v>0</v>
      </c>
      <c r="I32" s="22">
        <v>0</v>
      </c>
      <c r="J32" s="23">
        <v>0</v>
      </c>
      <c r="K32" s="19">
        <v>0</v>
      </c>
      <c r="L32" s="23">
        <v>0</v>
      </c>
      <c r="M32" s="23">
        <v>0</v>
      </c>
      <c r="N32" s="18">
        <f t="shared" si="10"/>
        <v>0</v>
      </c>
    </row>
    <row r="33" spans="1:14">
      <c r="A33" s="28" t="s">
        <v>26</v>
      </c>
      <c r="B33" s="23">
        <v>0</v>
      </c>
      <c r="C33" s="23">
        <v>199572.8</v>
      </c>
      <c r="D33" s="23">
        <v>100111.2</v>
      </c>
      <c r="E33" s="23">
        <v>104654.2</v>
      </c>
      <c r="F33" s="23">
        <v>35919.199999999997</v>
      </c>
      <c r="G33" s="23">
        <v>836937.96</v>
      </c>
      <c r="H33" s="23">
        <v>0</v>
      </c>
      <c r="I33" s="25">
        <v>225380</v>
      </c>
      <c r="J33" s="23">
        <v>499182.78</v>
      </c>
      <c r="K33" s="19">
        <v>0</v>
      </c>
      <c r="L33" s="23">
        <v>0</v>
      </c>
      <c r="M33" s="23">
        <v>0</v>
      </c>
      <c r="N33" s="18">
        <f t="shared" si="10"/>
        <v>2001758.14</v>
      </c>
    </row>
    <row r="34" spans="1:14">
      <c r="A34" s="27" t="s">
        <v>27</v>
      </c>
      <c r="B34" s="17">
        <f>+B35+B36+B37+B38+B39+B40+B41+B42</f>
        <v>0</v>
      </c>
      <c r="C34" s="17">
        <f>+C35+C36+C37+C38+C39+C41+C42</f>
        <v>0</v>
      </c>
      <c r="D34" s="17">
        <f t="shared" ref="D34:N34" si="11">+D35+D36+D37+D38+D39+D40+D41+D42</f>
        <v>0</v>
      </c>
      <c r="E34" s="17">
        <f t="shared" si="11"/>
        <v>0</v>
      </c>
      <c r="F34" s="17">
        <f t="shared" si="11"/>
        <v>0</v>
      </c>
      <c r="G34" s="17">
        <f t="shared" si="11"/>
        <v>0</v>
      </c>
      <c r="H34" s="17">
        <f t="shared" si="11"/>
        <v>0</v>
      </c>
      <c r="I34" s="17">
        <f t="shared" si="11"/>
        <v>0</v>
      </c>
      <c r="J34" s="17">
        <f t="shared" si="11"/>
        <v>0</v>
      </c>
      <c r="K34" s="17">
        <f t="shared" si="11"/>
        <v>0</v>
      </c>
      <c r="L34" s="17">
        <f t="shared" si="11"/>
        <v>0</v>
      </c>
      <c r="M34" s="17">
        <f t="shared" si="11"/>
        <v>0</v>
      </c>
      <c r="N34" s="17">
        <f t="shared" si="11"/>
        <v>0</v>
      </c>
    </row>
    <row r="35" spans="1:14">
      <c r="A35" s="28" t="s">
        <v>28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19">
        <v>0</v>
      </c>
      <c r="L35" s="23">
        <v>0</v>
      </c>
      <c r="M35" s="23">
        <v>0</v>
      </c>
      <c r="N35" s="18">
        <f>SUM(B35:M35)</f>
        <v>0</v>
      </c>
    </row>
    <row r="36" spans="1:14">
      <c r="A36" s="28" t="s">
        <v>29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19">
        <v>0</v>
      </c>
      <c r="L36" s="23">
        <v>0</v>
      </c>
      <c r="M36" s="23">
        <v>0</v>
      </c>
      <c r="N36" s="18">
        <f t="shared" ref="N36:N42" si="12">SUM(B36:M36)</f>
        <v>0</v>
      </c>
    </row>
    <row r="37" spans="1:14">
      <c r="A37" s="28" t="s">
        <v>30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18">
        <f t="shared" si="12"/>
        <v>0</v>
      </c>
    </row>
    <row r="38" spans="1:14">
      <c r="A38" s="28" t="s">
        <v>31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19">
        <v>0</v>
      </c>
      <c r="L38" s="23">
        <v>0</v>
      </c>
      <c r="M38" s="23">
        <v>0</v>
      </c>
      <c r="N38" s="18">
        <f>SUM(B38:M38)</f>
        <v>0</v>
      </c>
    </row>
    <row r="39" spans="1:14">
      <c r="A39" s="28" t="s">
        <v>32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19">
        <v>0</v>
      </c>
      <c r="L39" s="23">
        <v>0</v>
      </c>
      <c r="M39" s="23">
        <v>0</v>
      </c>
      <c r="N39" s="18">
        <f t="shared" si="12"/>
        <v>0</v>
      </c>
    </row>
    <row r="40" spans="1:14">
      <c r="A40" s="28" t="s">
        <v>33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8">
        <f t="shared" si="12"/>
        <v>0</v>
      </c>
    </row>
    <row r="41" spans="1:14">
      <c r="A41" s="28" t="s">
        <v>34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19">
        <v>0</v>
      </c>
      <c r="L41" s="23">
        <v>0</v>
      </c>
      <c r="M41" s="23">
        <v>0</v>
      </c>
      <c r="N41" s="18">
        <f t="shared" si="12"/>
        <v>0</v>
      </c>
    </row>
    <row r="42" spans="1:14">
      <c r="A42" s="28" t="s">
        <v>35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19">
        <v>0</v>
      </c>
      <c r="L42" s="23">
        <v>0</v>
      </c>
      <c r="M42" s="23">
        <v>0</v>
      </c>
      <c r="N42" s="18">
        <f t="shared" si="12"/>
        <v>0</v>
      </c>
    </row>
    <row r="43" spans="1:14">
      <c r="A43" s="27" t="s">
        <v>36</v>
      </c>
      <c r="B43" s="24">
        <f>+B44+B45+B46+B47+B48+B49</f>
        <v>0</v>
      </c>
      <c r="C43" s="24">
        <f t="shared" ref="C43" si="13">+C44+C45+C46+C47+C48+C49</f>
        <v>0</v>
      </c>
      <c r="D43" s="24">
        <f t="shared" ref="D43:N43" si="14">+D44+D45+D46+D47+D48+D49</f>
        <v>0</v>
      </c>
      <c r="E43" s="24">
        <f t="shared" si="14"/>
        <v>0</v>
      </c>
      <c r="F43" s="24">
        <f t="shared" si="14"/>
        <v>0</v>
      </c>
      <c r="G43" s="24">
        <f t="shared" si="14"/>
        <v>0</v>
      </c>
      <c r="H43" s="24">
        <f t="shared" si="14"/>
        <v>0</v>
      </c>
      <c r="I43" s="24">
        <f t="shared" si="14"/>
        <v>0</v>
      </c>
      <c r="J43" s="24">
        <f t="shared" si="14"/>
        <v>0</v>
      </c>
      <c r="K43" s="30">
        <f t="shared" si="14"/>
        <v>0</v>
      </c>
      <c r="L43" s="24">
        <f t="shared" si="14"/>
        <v>0</v>
      </c>
      <c r="M43" s="24">
        <f t="shared" si="14"/>
        <v>0</v>
      </c>
      <c r="N43" s="24">
        <f t="shared" si="14"/>
        <v>0</v>
      </c>
    </row>
    <row r="44" spans="1:14">
      <c r="A44" s="28" t="s">
        <v>37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19">
        <v>0</v>
      </c>
      <c r="L44" s="23">
        <v>0</v>
      </c>
      <c r="M44" s="23">
        <v>0</v>
      </c>
      <c r="N44" s="18">
        <f>SUM(B44:M44)</f>
        <v>0</v>
      </c>
    </row>
    <row r="45" spans="1:14">
      <c r="A45" s="28" t="s">
        <v>38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19">
        <v>0</v>
      </c>
      <c r="L45" s="23">
        <v>0</v>
      </c>
      <c r="M45" s="23">
        <v>0</v>
      </c>
      <c r="N45" s="18">
        <f t="shared" ref="N45:N80" si="15">SUM(B45:M45)</f>
        <v>0</v>
      </c>
    </row>
    <row r="46" spans="1:14">
      <c r="A46" s="28" t="s">
        <v>39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19">
        <v>0</v>
      </c>
      <c r="L46" s="23">
        <v>0</v>
      </c>
      <c r="M46" s="23">
        <v>0</v>
      </c>
      <c r="N46" s="18">
        <f t="shared" si="15"/>
        <v>0</v>
      </c>
    </row>
    <row r="47" spans="1:14">
      <c r="A47" s="28" t="s">
        <v>40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19">
        <v>0</v>
      </c>
      <c r="L47" s="23">
        <v>0</v>
      </c>
      <c r="M47" s="23">
        <v>0</v>
      </c>
      <c r="N47" s="18">
        <f t="shared" si="15"/>
        <v>0</v>
      </c>
    </row>
    <row r="48" spans="1:14">
      <c r="A48" s="28" t="s">
        <v>41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8">
        <f t="shared" si="15"/>
        <v>0</v>
      </c>
    </row>
    <row r="49" spans="1:14">
      <c r="A49" s="28" t="s">
        <v>42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19">
        <v>0</v>
      </c>
      <c r="L49" s="23">
        <v>0</v>
      </c>
      <c r="M49" s="23">
        <v>0</v>
      </c>
      <c r="N49" s="18">
        <f t="shared" si="15"/>
        <v>0</v>
      </c>
    </row>
    <row r="50" spans="1:14">
      <c r="A50" s="27" t="s">
        <v>43</v>
      </c>
      <c r="B50" s="24">
        <f>+B51+B52+B53+B54+B55+B56+B57+B58+B59</f>
        <v>225000</v>
      </c>
      <c r="C50" s="24">
        <f t="shared" ref="C50" si="16">+C51+C52+C53+C54+C55+C56+C57+C58+C59</f>
        <v>0</v>
      </c>
      <c r="D50" s="24">
        <f t="shared" ref="D50:N50" si="17">+D51+D52+D53+D54+D55+D56+D57+D58+D59</f>
        <v>0</v>
      </c>
      <c r="E50" s="24">
        <f t="shared" si="17"/>
        <v>199499.98</v>
      </c>
      <c r="F50" s="24">
        <f t="shared" si="17"/>
        <v>411345.11</v>
      </c>
      <c r="G50" s="24">
        <f t="shared" si="17"/>
        <v>58454.82</v>
      </c>
      <c r="H50" s="24">
        <f t="shared" si="17"/>
        <v>77939.75</v>
      </c>
      <c r="I50" s="24">
        <f t="shared" si="17"/>
        <v>159282.9</v>
      </c>
      <c r="J50" s="24">
        <f t="shared" si="17"/>
        <v>532100.53</v>
      </c>
      <c r="K50" s="30">
        <f>+K51+K52+K53+K54+K55+K57+K58+K59+K56</f>
        <v>3115741.35</v>
      </c>
      <c r="L50" s="24">
        <f t="shared" si="17"/>
        <v>0</v>
      </c>
      <c r="M50" s="24">
        <f t="shared" si="17"/>
        <v>0</v>
      </c>
      <c r="N50" s="24">
        <f t="shared" si="17"/>
        <v>4779364.4399999995</v>
      </c>
    </row>
    <row r="51" spans="1:14">
      <c r="A51" s="28" t="s">
        <v>44</v>
      </c>
      <c r="B51" s="23">
        <v>225000</v>
      </c>
      <c r="C51" s="23">
        <v>0</v>
      </c>
      <c r="D51" s="23">
        <v>0</v>
      </c>
      <c r="E51" s="23">
        <v>0</v>
      </c>
      <c r="F51" s="23">
        <v>411345.11</v>
      </c>
      <c r="G51" s="23">
        <v>58454.82</v>
      </c>
      <c r="H51" s="25">
        <v>77939.75</v>
      </c>
      <c r="I51" s="22">
        <v>159282.9</v>
      </c>
      <c r="J51" s="23">
        <v>337695.53</v>
      </c>
      <c r="K51" s="19">
        <v>257821.36</v>
      </c>
      <c r="L51" s="23">
        <v>0</v>
      </c>
      <c r="M51" s="23">
        <v>0</v>
      </c>
      <c r="N51" s="18">
        <f t="shared" si="15"/>
        <v>1527539.4699999997</v>
      </c>
    </row>
    <row r="52" spans="1:14">
      <c r="A52" s="28" t="s">
        <v>45</v>
      </c>
      <c r="B52" s="23">
        <v>0</v>
      </c>
      <c r="C52" s="20">
        <v>0</v>
      </c>
      <c r="D52" s="20">
        <v>0</v>
      </c>
      <c r="E52" s="23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18">
        <f t="shared" si="15"/>
        <v>0</v>
      </c>
    </row>
    <row r="53" spans="1:14">
      <c r="A53" s="28" t="s">
        <v>46</v>
      </c>
      <c r="B53" s="20">
        <v>0</v>
      </c>
      <c r="C53" s="23">
        <v>0</v>
      </c>
      <c r="D53" s="23">
        <v>0</v>
      </c>
      <c r="E53" s="20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19">
        <v>0</v>
      </c>
      <c r="L53" s="23">
        <v>0</v>
      </c>
      <c r="M53" s="23">
        <v>0</v>
      </c>
      <c r="N53" s="18">
        <f t="shared" si="15"/>
        <v>0</v>
      </c>
    </row>
    <row r="54" spans="1:14">
      <c r="A54" s="28" t="s">
        <v>47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19">
        <v>0</v>
      </c>
      <c r="L54" s="23">
        <v>0</v>
      </c>
      <c r="M54" s="23">
        <v>0</v>
      </c>
      <c r="N54" s="18">
        <f t="shared" si="15"/>
        <v>0</v>
      </c>
    </row>
    <row r="55" spans="1:14">
      <c r="A55" s="28" t="s">
        <v>48</v>
      </c>
      <c r="B55" s="23">
        <v>0</v>
      </c>
      <c r="C55" s="23">
        <v>0</v>
      </c>
      <c r="D55" s="23">
        <v>0</v>
      </c>
      <c r="E55" s="23">
        <v>199499.98</v>
      </c>
      <c r="F55" s="23">
        <v>0</v>
      </c>
      <c r="G55" s="23">
        <v>0</v>
      </c>
      <c r="H55" s="23">
        <v>0</v>
      </c>
      <c r="I55" s="23">
        <v>0</v>
      </c>
      <c r="J55" s="23">
        <v>194405</v>
      </c>
      <c r="K55" s="19">
        <v>2857919.99</v>
      </c>
      <c r="L55" s="23">
        <v>0</v>
      </c>
      <c r="M55" s="23">
        <v>0</v>
      </c>
      <c r="N55" s="18">
        <f t="shared" si="15"/>
        <v>3251824.97</v>
      </c>
    </row>
    <row r="56" spans="1:14">
      <c r="A56" s="28" t="s">
        <v>49</v>
      </c>
      <c r="B56" s="20"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18">
        <f t="shared" si="15"/>
        <v>0</v>
      </c>
    </row>
    <row r="57" spans="1:14">
      <c r="A57" s="28" t="s">
        <v>50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19">
        <v>0</v>
      </c>
      <c r="L57" s="23">
        <v>0</v>
      </c>
      <c r="M57" s="23">
        <v>0</v>
      </c>
      <c r="N57" s="18">
        <f t="shared" si="15"/>
        <v>0</v>
      </c>
    </row>
    <row r="58" spans="1:14">
      <c r="A58" s="28" t="s">
        <v>51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19">
        <v>0</v>
      </c>
      <c r="L58" s="23">
        <v>0</v>
      </c>
      <c r="M58" s="23">
        <v>0</v>
      </c>
      <c r="N58" s="18">
        <f t="shared" si="15"/>
        <v>0</v>
      </c>
    </row>
    <row r="59" spans="1:14">
      <c r="A59" s="28" t="s">
        <v>52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19">
        <v>0</v>
      </c>
      <c r="L59" s="23">
        <v>0</v>
      </c>
      <c r="M59" s="23">
        <v>0</v>
      </c>
      <c r="N59" s="18">
        <f t="shared" si="15"/>
        <v>0</v>
      </c>
    </row>
    <row r="60" spans="1:14">
      <c r="A60" s="27" t="s">
        <v>53</v>
      </c>
      <c r="B60" s="18">
        <f>+B61+B62+B63+B64</f>
        <v>0</v>
      </c>
      <c r="C60" s="18">
        <f t="shared" ref="C60" si="18">+C61+C62+C63+C64</f>
        <v>0</v>
      </c>
      <c r="D60" s="18">
        <f t="shared" ref="D60:N60" si="19">+D61+D62+D63+D64</f>
        <v>0</v>
      </c>
      <c r="E60" s="18">
        <f t="shared" si="19"/>
        <v>0</v>
      </c>
      <c r="F60" s="18">
        <f t="shared" si="19"/>
        <v>0</v>
      </c>
      <c r="G60" s="18">
        <f t="shared" si="19"/>
        <v>0</v>
      </c>
      <c r="H60" s="18">
        <f t="shared" si="19"/>
        <v>0</v>
      </c>
      <c r="I60" s="18">
        <f t="shared" si="19"/>
        <v>0</v>
      </c>
      <c r="J60" s="18">
        <f t="shared" si="19"/>
        <v>0</v>
      </c>
      <c r="K60" s="18">
        <f t="shared" si="19"/>
        <v>0</v>
      </c>
      <c r="L60" s="18">
        <f t="shared" si="19"/>
        <v>0</v>
      </c>
      <c r="M60" s="18">
        <f t="shared" si="19"/>
        <v>0</v>
      </c>
      <c r="N60" s="18">
        <f t="shared" si="19"/>
        <v>0</v>
      </c>
    </row>
    <row r="61" spans="1:14">
      <c r="A61" s="28" t="s">
        <v>54</v>
      </c>
      <c r="B61" s="20">
        <v>0</v>
      </c>
      <c r="C61" s="20">
        <v>0</v>
      </c>
      <c r="D61" s="20">
        <v>0</v>
      </c>
      <c r="E61" s="23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18">
        <f t="shared" si="15"/>
        <v>0</v>
      </c>
    </row>
    <row r="62" spans="1:14">
      <c r="A62" s="28" t="s">
        <v>55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19">
        <v>0</v>
      </c>
      <c r="L62" s="23">
        <v>0</v>
      </c>
      <c r="M62" s="23">
        <v>0</v>
      </c>
      <c r="N62" s="18">
        <f t="shared" si="15"/>
        <v>0</v>
      </c>
    </row>
    <row r="63" spans="1:14">
      <c r="A63" s="28" t="s">
        <v>56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19">
        <v>0</v>
      </c>
      <c r="L63" s="23">
        <v>0</v>
      </c>
      <c r="M63" s="23">
        <v>0</v>
      </c>
      <c r="N63" s="18">
        <f t="shared" si="15"/>
        <v>0</v>
      </c>
    </row>
    <row r="64" spans="1:14">
      <c r="A64" s="28" t="s">
        <v>57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19">
        <v>0</v>
      </c>
      <c r="L64" s="23">
        <v>0</v>
      </c>
      <c r="M64" s="23">
        <v>0</v>
      </c>
      <c r="N64" s="18">
        <f t="shared" si="15"/>
        <v>0</v>
      </c>
    </row>
    <row r="65" spans="1:14">
      <c r="A65" s="27" t="s">
        <v>58</v>
      </c>
      <c r="B65" s="24">
        <f>+B66+B67</f>
        <v>0</v>
      </c>
      <c r="C65" s="24">
        <f t="shared" ref="C65" si="20">+C66+C67</f>
        <v>0</v>
      </c>
      <c r="D65" s="24">
        <f t="shared" ref="D65:M65" si="21">+D66+D67</f>
        <v>0</v>
      </c>
      <c r="E65" s="24">
        <f t="shared" si="21"/>
        <v>0</v>
      </c>
      <c r="F65" s="24">
        <f t="shared" si="21"/>
        <v>0</v>
      </c>
      <c r="G65" s="24">
        <f t="shared" si="21"/>
        <v>0</v>
      </c>
      <c r="H65" s="24">
        <f t="shared" si="21"/>
        <v>0</v>
      </c>
      <c r="I65" s="24">
        <f t="shared" si="21"/>
        <v>0</v>
      </c>
      <c r="J65" s="24">
        <f t="shared" si="21"/>
        <v>0</v>
      </c>
      <c r="K65" s="24">
        <f t="shared" si="21"/>
        <v>0</v>
      </c>
      <c r="L65" s="24">
        <f t="shared" si="21"/>
        <v>0</v>
      </c>
      <c r="M65" s="24">
        <f t="shared" si="21"/>
        <v>0</v>
      </c>
      <c r="N65" s="24">
        <f>+N66+N67</f>
        <v>0</v>
      </c>
    </row>
    <row r="66" spans="1:14">
      <c r="A66" s="28" t="s">
        <v>59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19">
        <v>0</v>
      </c>
      <c r="L66" s="23">
        <v>0</v>
      </c>
      <c r="M66" s="23">
        <v>0</v>
      </c>
      <c r="N66" s="18">
        <f t="shared" si="15"/>
        <v>0</v>
      </c>
    </row>
    <row r="67" spans="1:14">
      <c r="A67" s="28" t="s">
        <v>60</v>
      </c>
      <c r="B67" s="20">
        <v>0</v>
      </c>
      <c r="C67" s="20">
        <v>0</v>
      </c>
      <c r="D67" s="20">
        <v>0</v>
      </c>
      <c r="E67" s="20">
        <v>0</v>
      </c>
      <c r="F67" s="23">
        <v>0</v>
      </c>
      <c r="G67" s="20">
        <v>0</v>
      </c>
      <c r="H67" s="20">
        <v>0</v>
      </c>
      <c r="I67" s="20">
        <v>0</v>
      </c>
      <c r="J67" s="23">
        <v>0</v>
      </c>
      <c r="K67" s="20">
        <v>0</v>
      </c>
      <c r="L67" s="23">
        <v>0</v>
      </c>
      <c r="M67" s="23">
        <v>0</v>
      </c>
      <c r="N67" s="18">
        <f t="shared" si="15"/>
        <v>0</v>
      </c>
    </row>
    <row r="68" spans="1:14">
      <c r="A68" s="27" t="s">
        <v>61</v>
      </c>
      <c r="B68" s="24">
        <f>+B69+B70+B71</f>
        <v>0</v>
      </c>
      <c r="C68" s="24">
        <f t="shared" ref="C68" si="22">+C69+C70+C71</f>
        <v>0</v>
      </c>
      <c r="D68" s="24">
        <f t="shared" ref="D68:N68" si="23">+D69+D70+D71</f>
        <v>0</v>
      </c>
      <c r="E68" s="24">
        <f t="shared" si="23"/>
        <v>0</v>
      </c>
      <c r="F68" s="24">
        <f t="shared" si="23"/>
        <v>0</v>
      </c>
      <c r="G68" s="24">
        <f t="shared" si="23"/>
        <v>0</v>
      </c>
      <c r="H68" s="24">
        <f t="shared" si="23"/>
        <v>0</v>
      </c>
      <c r="I68" s="24">
        <f t="shared" si="23"/>
        <v>0</v>
      </c>
      <c r="J68" s="24">
        <f t="shared" si="23"/>
        <v>0</v>
      </c>
      <c r="K68" s="24">
        <f t="shared" si="23"/>
        <v>0</v>
      </c>
      <c r="L68" s="24">
        <f t="shared" si="23"/>
        <v>0</v>
      </c>
      <c r="M68" s="24">
        <f t="shared" si="23"/>
        <v>0</v>
      </c>
      <c r="N68" s="24">
        <f t="shared" si="23"/>
        <v>0</v>
      </c>
    </row>
    <row r="69" spans="1:14">
      <c r="A69" s="28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19">
        <v>0</v>
      </c>
      <c r="L69" s="23">
        <v>0</v>
      </c>
      <c r="M69" s="23">
        <v>0</v>
      </c>
      <c r="N69" s="18">
        <f t="shared" si="15"/>
        <v>0</v>
      </c>
    </row>
    <row r="70" spans="1:14">
      <c r="A70" s="28" t="s">
        <v>63</v>
      </c>
      <c r="B70" s="20">
        <v>0</v>
      </c>
      <c r="C70" s="20">
        <v>0</v>
      </c>
      <c r="D70" s="20">
        <v>0</v>
      </c>
      <c r="E70" s="20">
        <v>0</v>
      </c>
      <c r="F70" s="23">
        <v>0</v>
      </c>
      <c r="G70" s="20">
        <v>0</v>
      </c>
      <c r="H70" s="20">
        <v>0</v>
      </c>
      <c r="I70" s="20">
        <v>0</v>
      </c>
      <c r="J70" s="23">
        <v>0</v>
      </c>
      <c r="K70" s="20">
        <v>0</v>
      </c>
      <c r="L70" s="23">
        <v>0</v>
      </c>
      <c r="M70" s="23">
        <v>0</v>
      </c>
      <c r="N70" s="18">
        <f t="shared" si="15"/>
        <v>0</v>
      </c>
    </row>
    <row r="71" spans="1:14">
      <c r="A71" s="28" t="s">
        <v>64</v>
      </c>
      <c r="B71" s="20">
        <v>0</v>
      </c>
      <c r="C71" s="20">
        <v>0</v>
      </c>
      <c r="D71" s="20">
        <v>0</v>
      </c>
      <c r="E71" s="20">
        <v>0</v>
      </c>
      <c r="F71" s="23">
        <v>0</v>
      </c>
      <c r="G71" s="20">
        <v>0</v>
      </c>
      <c r="H71" s="20">
        <v>0</v>
      </c>
      <c r="I71" s="20">
        <v>0</v>
      </c>
      <c r="J71" s="23">
        <v>0</v>
      </c>
      <c r="K71" s="20">
        <v>0</v>
      </c>
      <c r="L71" s="23">
        <v>0</v>
      </c>
      <c r="M71" s="23">
        <v>0</v>
      </c>
      <c r="N71" s="18">
        <f t="shared" si="15"/>
        <v>0</v>
      </c>
    </row>
    <row r="72" spans="1:14">
      <c r="A72" s="26" t="s">
        <v>67</v>
      </c>
      <c r="B72" s="24">
        <f>+B73+B76+B79</f>
        <v>0</v>
      </c>
      <c r="C72" s="24">
        <f t="shared" ref="C72" si="24">+C73+C76+C79</f>
        <v>0</v>
      </c>
      <c r="D72" s="24">
        <f t="shared" ref="D72:N72" si="25">+D73+D76+D79</f>
        <v>0</v>
      </c>
      <c r="E72" s="24">
        <f t="shared" si="25"/>
        <v>0</v>
      </c>
      <c r="F72" s="24">
        <f t="shared" si="25"/>
        <v>0</v>
      </c>
      <c r="G72" s="24">
        <f t="shared" si="25"/>
        <v>0</v>
      </c>
      <c r="H72" s="24">
        <f t="shared" si="25"/>
        <v>0</v>
      </c>
      <c r="I72" s="24">
        <f t="shared" si="25"/>
        <v>0</v>
      </c>
      <c r="J72" s="24">
        <f t="shared" si="25"/>
        <v>0</v>
      </c>
      <c r="K72" s="24">
        <f t="shared" si="25"/>
        <v>0</v>
      </c>
      <c r="L72" s="24">
        <f t="shared" si="25"/>
        <v>0</v>
      </c>
      <c r="M72" s="24">
        <f t="shared" si="25"/>
        <v>0</v>
      </c>
      <c r="N72" s="24">
        <f t="shared" si="25"/>
        <v>0</v>
      </c>
    </row>
    <row r="73" spans="1:14">
      <c r="A73" s="27" t="s">
        <v>68</v>
      </c>
      <c r="B73" s="24">
        <f>+B74+B75</f>
        <v>0</v>
      </c>
      <c r="C73" s="24">
        <f t="shared" ref="C73" si="26">+C74+C75</f>
        <v>0</v>
      </c>
      <c r="D73" s="24">
        <f t="shared" ref="D73:N73" si="27">+D74+D75</f>
        <v>0</v>
      </c>
      <c r="E73" s="24">
        <f t="shared" si="27"/>
        <v>0</v>
      </c>
      <c r="F73" s="24">
        <f t="shared" si="27"/>
        <v>0</v>
      </c>
      <c r="G73" s="24">
        <f t="shared" si="27"/>
        <v>0</v>
      </c>
      <c r="H73" s="24">
        <f t="shared" si="27"/>
        <v>0</v>
      </c>
      <c r="I73" s="24">
        <f t="shared" si="27"/>
        <v>0</v>
      </c>
      <c r="J73" s="24">
        <f t="shared" si="27"/>
        <v>0</v>
      </c>
      <c r="K73" s="24">
        <f t="shared" si="27"/>
        <v>0</v>
      </c>
      <c r="L73" s="24">
        <f t="shared" si="27"/>
        <v>0</v>
      </c>
      <c r="M73" s="24">
        <f t="shared" si="27"/>
        <v>0</v>
      </c>
      <c r="N73" s="24">
        <f t="shared" si="27"/>
        <v>0</v>
      </c>
    </row>
    <row r="74" spans="1:14">
      <c r="A74" s="28" t="s">
        <v>69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18">
        <f t="shared" si="15"/>
        <v>0</v>
      </c>
    </row>
    <row r="75" spans="1:14">
      <c r="A75" s="28" t="s">
        <v>70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19">
        <v>0</v>
      </c>
      <c r="L75" s="23">
        <v>0</v>
      </c>
      <c r="M75" s="23">
        <v>0</v>
      </c>
      <c r="N75" s="18">
        <f t="shared" si="15"/>
        <v>0</v>
      </c>
    </row>
    <row r="76" spans="1:14">
      <c r="A76" s="27" t="s">
        <v>71</v>
      </c>
      <c r="B76" s="24">
        <f>+B77+B78</f>
        <v>0</v>
      </c>
      <c r="C76" s="24">
        <f t="shared" ref="C76" si="28">+C77+C78</f>
        <v>0</v>
      </c>
      <c r="D76" s="24">
        <f t="shared" ref="D76:M76" si="29">+D77+D78</f>
        <v>0</v>
      </c>
      <c r="E76" s="24">
        <f t="shared" si="29"/>
        <v>0</v>
      </c>
      <c r="F76" s="24">
        <f t="shared" si="29"/>
        <v>0</v>
      </c>
      <c r="G76" s="24">
        <f t="shared" si="29"/>
        <v>0</v>
      </c>
      <c r="H76" s="24">
        <f t="shared" si="29"/>
        <v>0</v>
      </c>
      <c r="I76" s="24">
        <f t="shared" si="29"/>
        <v>0</v>
      </c>
      <c r="J76" s="24">
        <f t="shared" si="29"/>
        <v>0</v>
      </c>
      <c r="K76" s="24">
        <f t="shared" si="29"/>
        <v>0</v>
      </c>
      <c r="L76" s="24">
        <f t="shared" si="29"/>
        <v>0</v>
      </c>
      <c r="M76" s="24">
        <f t="shared" si="29"/>
        <v>0</v>
      </c>
      <c r="N76" s="24">
        <f>+N77+N78</f>
        <v>0</v>
      </c>
    </row>
    <row r="77" spans="1:14">
      <c r="A77" s="28" t="s">
        <v>72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19">
        <v>0</v>
      </c>
      <c r="L77" s="23">
        <v>0</v>
      </c>
      <c r="M77" s="23">
        <v>0</v>
      </c>
      <c r="N77" s="18">
        <f t="shared" si="15"/>
        <v>0</v>
      </c>
    </row>
    <row r="78" spans="1:14">
      <c r="A78" s="28" t="s">
        <v>73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18">
        <f t="shared" si="15"/>
        <v>0</v>
      </c>
    </row>
    <row r="79" spans="1:14">
      <c r="A79" s="27" t="s">
        <v>74</v>
      </c>
      <c r="B79" s="24">
        <f>+B80</f>
        <v>0</v>
      </c>
      <c r="C79" s="24">
        <f t="shared" ref="C79" si="30">+C80</f>
        <v>0</v>
      </c>
      <c r="D79" s="24">
        <f t="shared" ref="D79:M79" si="31">+D80</f>
        <v>0</v>
      </c>
      <c r="E79" s="24">
        <f t="shared" si="31"/>
        <v>0</v>
      </c>
      <c r="F79" s="24">
        <f t="shared" si="31"/>
        <v>0</v>
      </c>
      <c r="G79" s="24">
        <f t="shared" si="31"/>
        <v>0</v>
      </c>
      <c r="H79" s="24">
        <f t="shared" si="31"/>
        <v>0</v>
      </c>
      <c r="I79" s="24">
        <f t="shared" si="31"/>
        <v>0</v>
      </c>
      <c r="J79" s="24">
        <f t="shared" si="31"/>
        <v>0</v>
      </c>
      <c r="K79" s="24">
        <f t="shared" si="31"/>
        <v>0</v>
      </c>
      <c r="L79" s="24">
        <f t="shared" si="31"/>
        <v>0</v>
      </c>
      <c r="M79" s="24">
        <f t="shared" si="31"/>
        <v>0</v>
      </c>
      <c r="N79" s="24">
        <f>+N80</f>
        <v>0</v>
      </c>
    </row>
    <row r="80" spans="1:14">
      <c r="A80" s="28" t="s">
        <v>75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19">
        <v>0</v>
      </c>
      <c r="L80" s="23">
        <v>0</v>
      </c>
      <c r="M80" s="23">
        <v>0</v>
      </c>
      <c r="N80" s="18">
        <f t="shared" si="15"/>
        <v>0</v>
      </c>
    </row>
    <row r="81" spans="1:14">
      <c r="A81" s="44" t="s">
        <v>65</v>
      </c>
      <c r="B81" s="21">
        <f>+B7</f>
        <v>14242901</v>
      </c>
      <c r="C81" s="21">
        <f t="shared" ref="C81" si="32">+C7</f>
        <v>22622447.649999999</v>
      </c>
      <c r="D81" s="21">
        <f t="shared" ref="D81:M81" si="33">+D7</f>
        <v>19877664.859999999</v>
      </c>
      <c r="E81" s="21">
        <f t="shared" si="33"/>
        <v>13544280.700000001</v>
      </c>
      <c r="F81" s="21">
        <f>+F7</f>
        <v>18782369.109999999</v>
      </c>
      <c r="G81" s="21">
        <f t="shared" si="33"/>
        <v>27408423.630000003</v>
      </c>
      <c r="H81" s="21">
        <f t="shared" si="33"/>
        <v>12319891.460000001</v>
      </c>
      <c r="I81" s="21">
        <f t="shared" si="33"/>
        <v>12637337.59</v>
      </c>
      <c r="J81" s="21">
        <f t="shared" si="33"/>
        <v>17724692.510000002</v>
      </c>
      <c r="K81" s="21">
        <f t="shared" si="33"/>
        <v>25649486.550000001</v>
      </c>
      <c r="L81" s="21">
        <f t="shared" si="33"/>
        <v>0</v>
      </c>
      <c r="M81" s="21">
        <f t="shared" si="33"/>
        <v>0</v>
      </c>
      <c r="N81" s="21">
        <f>+N7</f>
        <v>184809495.06</v>
      </c>
    </row>
    <row r="82" spans="1:14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>
      <c r="A84" s="32" t="s">
        <v>102</v>
      </c>
      <c r="B84" s="32" t="s">
        <v>106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>
      <c r="A85" s="32" t="s">
        <v>103</v>
      </c>
      <c r="B85" s="32" t="s">
        <v>110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41"/>
      <c r="N85" s="32"/>
    </row>
    <row r="86" spans="1:14">
      <c r="A86" s="31" t="s">
        <v>101</v>
      </c>
      <c r="B86" s="31" t="s">
        <v>109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</sheetData>
  <mergeCells count="5">
    <mergeCell ref="A2:N2"/>
    <mergeCell ref="A3:N3"/>
    <mergeCell ref="A4:N4"/>
    <mergeCell ref="A5:N5"/>
    <mergeCell ref="A1:N1"/>
  </mergeCells>
  <pageMargins left="0.23622047244094491" right="0.23622047244094491" top="0.74803149606299213" bottom="0.74803149606299213" header="0.31496062992125984" footer="0.31496062992125984"/>
  <pageSetup paperSize="5" scale="78" orientation="landscape" r:id="rId1"/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OAI</cp:lastModifiedBy>
  <cp:lastPrinted>2023-11-01T14:29:31Z</cp:lastPrinted>
  <dcterms:created xsi:type="dcterms:W3CDTF">2021-07-29T18:58:50Z</dcterms:created>
  <dcterms:modified xsi:type="dcterms:W3CDTF">2023-11-03T17:59:38Z</dcterms:modified>
</cp:coreProperties>
</file>